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IR\11 Factsheet\2025\"/>
    </mc:Choice>
  </mc:AlternateContent>
  <xr:revisionPtr revIDLastSave="0" documentId="13_ncr:1_{9654413E-00BC-41D8-8BE2-397FD25AE6E9}" xr6:coauthVersionLast="47" xr6:coauthVersionMax="47" xr10:uidLastSave="{00000000-0000-0000-0000-000000000000}"/>
  <bookViews>
    <workbookView xWindow="-108" yWindow="-108" windowWidth="30936" windowHeight="16776" tabRatio="733" xr2:uid="{00000000-000D-0000-FFFF-FFFF00000000}"/>
  </bookViews>
  <sheets>
    <sheet name="Content" sheetId="7" r:id="rId1"/>
    <sheet name="Key Figures" sheetId="4" r:id="rId2"/>
    <sheet name="P&amp;L Details" sheetId="18" r:id="rId3"/>
    <sheet name="Balance Sheet &amp; Cash flows" sheetId="19" r:id="rId4"/>
    <sheet name="Results by Segments" sheetId="22" r:id="rId5"/>
    <sheet name="Generation &amp; Sales" sheetId="20" r:id="rId6"/>
    <sheet name="Hedging &amp; Prices" sheetId="23" r:id="rId7"/>
  </sheets>
  <externalReferences>
    <externalReference r:id="rId8"/>
  </externalReferences>
  <definedNames>
    <definedName name="_BPE01" localSheetId="6">#REF!</definedName>
    <definedName name="_BPE01" localSheetId="4">#REF!</definedName>
    <definedName name="_BPE01">#REF!</definedName>
    <definedName name="_BPE96" localSheetId="6">#REF!</definedName>
    <definedName name="_BPE96" localSheetId="4">#REF!</definedName>
    <definedName name="_BPE96">#REF!</definedName>
    <definedName name="_BPE97" localSheetId="6">#REF!</definedName>
    <definedName name="_BPE97" localSheetId="4">#REF!</definedName>
    <definedName name="_BPE97">#REF!</definedName>
    <definedName name="_BPE98" localSheetId="6">#REF!</definedName>
    <definedName name="_BPE98" localSheetId="4">#REF!</definedName>
    <definedName name="_BPE98">#REF!</definedName>
    <definedName name="_BPE99" localSheetId="6">#REF!</definedName>
    <definedName name="_BPE99" localSheetId="4">#REF!</definedName>
    <definedName name="_BPE99">#REF!</definedName>
    <definedName name="_BSO01" localSheetId="6">#REF!</definedName>
    <definedName name="_BSO01" localSheetId="4">#REF!</definedName>
    <definedName name="_BSO01">#REF!</definedName>
    <definedName name="_BSO96" localSheetId="6">#REF!</definedName>
    <definedName name="_BSO96" localSheetId="4">#REF!</definedName>
    <definedName name="_BSO96">#REF!</definedName>
    <definedName name="_BSO97" localSheetId="6">#REF!</definedName>
    <definedName name="_BSO97" localSheetId="4">#REF!</definedName>
    <definedName name="_BSO97">#REF!</definedName>
    <definedName name="_BSO98" localSheetId="6">#REF!</definedName>
    <definedName name="_BSO98" localSheetId="4">#REF!</definedName>
    <definedName name="_BSO98">#REF!</definedName>
    <definedName name="_BSO99" localSheetId="6">#REF!</definedName>
    <definedName name="_BSO99" localSheetId="4">#REF!</definedName>
    <definedName name="_BSO99">#REF!</definedName>
    <definedName name="_PM01" localSheetId="6">#REF!</definedName>
    <definedName name="_PM01" localSheetId="4">#REF!</definedName>
    <definedName name="_PM01">#REF!</definedName>
    <definedName name="_PM96" localSheetId="6">#REF!</definedName>
    <definedName name="_PM96" localSheetId="4">#REF!</definedName>
    <definedName name="_PM96">#REF!</definedName>
    <definedName name="_PM97" localSheetId="6">#REF!</definedName>
    <definedName name="_PM97" localSheetId="4">#REF!</definedName>
    <definedName name="_PM97">#REF!</definedName>
    <definedName name="_PM98" localSheetId="6">#REF!</definedName>
    <definedName name="_PM98" localSheetId="4">#REF!</definedName>
    <definedName name="_PM98">#REF!</definedName>
    <definedName name="_PM99" localSheetId="6">#REF!</definedName>
    <definedName name="_PM99" localSheetId="4">#REF!</definedName>
    <definedName name="_PM99">#REF!</definedName>
    <definedName name="_PMI01" localSheetId="6">#REF!</definedName>
    <definedName name="_PMI01" localSheetId="4">#REF!</definedName>
    <definedName name="_PMI01">#REF!</definedName>
    <definedName name="_PMI96" localSheetId="6">#REF!</definedName>
    <definedName name="_PMI96" localSheetId="4">#REF!</definedName>
    <definedName name="_PMI96">#REF!</definedName>
    <definedName name="_PMI97" localSheetId="6">#REF!</definedName>
    <definedName name="_PMI97" localSheetId="4">#REF!</definedName>
    <definedName name="_PMI97">#REF!</definedName>
    <definedName name="_PMI98" localSheetId="6">#REF!</definedName>
    <definedName name="_PMI98" localSheetId="4">#REF!</definedName>
    <definedName name="_PMI98">#REF!</definedName>
    <definedName name="_PMI99" localSheetId="6">#REF!</definedName>
    <definedName name="_PMI99" localSheetId="4">#REF!</definedName>
    <definedName name="_PMI99">#REF!</definedName>
    <definedName name="_PPE01" localSheetId="6">#REF!</definedName>
    <definedName name="_PPE01" localSheetId="4">#REF!</definedName>
    <definedName name="_PPE01">#REF!</definedName>
    <definedName name="_PPE96" localSheetId="6">#REF!</definedName>
    <definedName name="_PPE96" localSheetId="4">#REF!</definedName>
    <definedName name="_PPE96">#REF!</definedName>
    <definedName name="_PPe97" localSheetId="6">#REF!</definedName>
    <definedName name="_PPe97" localSheetId="4">#REF!</definedName>
    <definedName name="_PPe97">#REF!</definedName>
    <definedName name="_PPE98" localSheetId="6">#REF!</definedName>
    <definedName name="_PPE98" localSheetId="4">#REF!</definedName>
    <definedName name="_PPE98">#REF!</definedName>
    <definedName name="_PPE99" localSheetId="6">#REF!</definedName>
    <definedName name="_PPE99" localSheetId="4">#REF!</definedName>
    <definedName name="_PPE99">#REF!</definedName>
    <definedName name="_PSO01" localSheetId="6">#REF!</definedName>
    <definedName name="_PSO01" localSheetId="4">#REF!</definedName>
    <definedName name="_PSO01">#REF!</definedName>
    <definedName name="_PSO96" localSheetId="6">#REF!</definedName>
    <definedName name="_PSO96" localSheetId="4">#REF!</definedName>
    <definedName name="_PSO96">#REF!</definedName>
    <definedName name="_PSO97" localSheetId="6">#REF!</definedName>
    <definedName name="_PSO97" localSheetId="4">#REF!</definedName>
    <definedName name="_PSO97">#REF!</definedName>
    <definedName name="_PSO98" localSheetId="6">#REF!</definedName>
    <definedName name="_PSO98" localSheetId="4">#REF!</definedName>
    <definedName name="_PSO98">#REF!</definedName>
    <definedName name="_PSO99" localSheetId="6">#REF!</definedName>
    <definedName name="_PSO99" localSheetId="4">#REF!</definedName>
    <definedName name="_PSO99">#REF!</definedName>
    <definedName name="_PU01" localSheetId="6">#REF!</definedName>
    <definedName name="_PU01" localSheetId="4">#REF!</definedName>
    <definedName name="_PU01">#REF!</definedName>
    <definedName name="_PU96" localSheetId="6">#REF!</definedName>
    <definedName name="_PU96" localSheetId="4">#REF!</definedName>
    <definedName name="_PU96">#REF!</definedName>
    <definedName name="_PU97" localSheetId="6">#REF!</definedName>
    <definedName name="_PU97" localSheetId="4">#REF!</definedName>
    <definedName name="_PU97">#REF!</definedName>
    <definedName name="_PU98" localSheetId="6">#REF!</definedName>
    <definedName name="_PU98" localSheetId="4">#REF!</definedName>
    <definedName name="_PU98">#REF!</definedName>
    <definedName name="_PU99" localSheetId="6">#REF!</definedName>
    <definedName name="_PU99" localSheetId="4">#REF!</definedName>
    <definedName name="_PU99">#REF!</definedName>
    <definedName name="BPE00" localSheetId="6">#REF!</definedName>
    <definedName name="BPE00" localSheetId="4">#REF!</definedName>
    <definedName name="BPE00">#REF!</definedName>
    <definedName name="BSO00" localSheetId="6">#REF!</definedName>
    <definedName name="BSO00" localSheetId="4">#REF!</definedName>
    <definedName name="BSO00">#REF!</definedName>
    <definedName name="BU_00" localSheetId="6">#REF!</definedName>
    <definedName name="BU_00" localSheetId="4">#REF!</definedName>
    <definedName name="BU_00">#REF!</definedName>
    <definedName name="BU_01" localSheetId="6">#REF!</definedName>
    <definedName name="BU_01" localSheetId="4">#REF!</definedName>
    <definedName name="BU_01">#REF!</definedName>
    <definedName name="BU_96" localSheetId="6">#REF!</definedName>
    <definedName name="BU_96" localSheetId="4">#REF!</definedName>
    <definedName name="BU_96">#REF!</definedName>
    <definedName name="BU_97" localSheetId="6">#REF!</definedName>
    <definedName name="BU_97" localSheetId="4">#REF!</definedName>
    <definedName name="BU_97">#REF!</definedName>
    <definedName name="BU_98" localSheetId="6">#REF!</definedName>
    <definedName name="BU_98" localSheetId="4">#REF!</definedName>
    <definedName name="BU_98">#REF!</definedName>
    <definedName name="BU_99" localSheetId="6">#REF!</definedName>
    <definedName name="BU_99" localSheetId="4">#REF!</definedName>
    <definedName name="BU_99">#REF!</definedName>
    <definedName name="_xlnm.Print_Area" localSheetId="3">'Balance Sheet &amp; Cash flows'!$A$1:$X$26</definedName>
    <definedName name="_xlnm.Print_Area" localSheetId="0">Content!$A$1:$H$25</definedName>
    <definedName name="_xlnm.Print_Area" localSheetId="5">'Generation &amp; Sales'!$A$1:$AL$48</definedName>
    <definedName name="_xlnm.Print_Area" localSheetId="6">'Hedging &amp; Prices'!$A$1:$W$42</definedName>
    <definedName name="_xlnm.Print_Area" localSheetId="1">'Key Figures'!$A$5:$AL$46</definedName>
    <definedName name="_xlnm.Print_Area" localSheetId="2">'P&amp;L Details'!$A$2:$AK$54</definedName>
    <definedName name="_xlnm.Print_Area" localSheetId="4">'Results by Segments'!$A$1:$AK$52</definedName>
    <definedName name="Euro">13.7603</definedName>
    <definedName name="OLE_LINK35" localSheetId="0">Content!#REF!</definedName>
    <definedName name="Pafa00" localSheetId="6">#REF!</definedName>
    <definedName name="Pafa00" localSheetId="4">#REF!</definedName>
    <definedName name="Pafa00">#REF!</definedName>
    <definedName name="Pafa01" localSheetId="6">#REF!</definedName>
    <definedName name="Pafa01" localSheetId="4">#REF!</definedName>
    <definedName name="Pafa01">#REF!</definedName>
    <definedName name="Pafa96" localSheetId="6">#REF!</definedName>
    <definedName name="Pafa96" localSheetId="4">#REF!</definedName>
    <definedName name="Pafa96">#REF!</definedName>
    <definedName name="Pafa97" localSheetId="6">#REF!</definedName>
    <definedName name="Pafa97" localSheetId="4">#REF!</definedName>
    <definedName name="Pafa97">#REF!</definedName>
    <definedName name="Pafa98" localSheetId="6">#REF!</definedName>
    <definedName name="Pafa98" localSheetId="4">#REF!</definedName>
    <definedName name="Pafa98">#REF!</definedName>
    <definedName name="Pafa99" localSheetId="6">#REF!</definedName>
    <definedName name="Pafa99" localSheetId="4">#REF!</definedName>
    <definedName name="Pafa99">#REF!</definedName>
    <definedName name="PM00" localSheetId="6">#REF!</definedName>
    <definedName name="PM00" localSheetId="4">#REF!</definedName>
    <definedName name="PM00">#REF!</definedName>
    <definedName name="PMI00" localSheetId="6">#REF!</definedName>
    <definedName name="PMI00" localSheetId="4">#REF!</definedName>
    <definedName name="PMI00">#REF!</definedName>
    <definedName name="PPE00" localSheetId="6">#REF!</definedName>
    <definedName name="PPE00" localSheetId="4">#REF!</definedName>
    <definedName name="PPE00">#REF!</definedName>
    <definedName name="PSO00" localSheetId="6">#REF!</definedName>
    <definedName name="PSO00" localSheetId="4">#REF!</definedName>
    <definedName name="PSO00">#REF!</definedName>
    <definedName name="PU00" localSheetId="6">#REF!</definedName>
    <definedName name="PU00" localSheetId="4">#REF!</definedName>
    <definedName name="PU00">#REF!</definedName>
    <definedName name="RM">[1]Steuerung!$B$3</definedName>
    <definedName name="Sy_nop" hidden="1">2</definedName>
  </definedNames>
  <calcPr calcId="191029" calcOnSave="0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3" i="18" l="1"/>
  <c r="AJ17" i="4" l="1"/>
  <c r="AK17" i="4"/>
  <c r="AK39" i="20"/>
  <c r="AK32" i="18" l="1"/>
  <c r="AK31" i="18"/>
  <c r="AK45" i="18"/>
  <c r="AK43" i="18"/>
  <c r="AK42" i="18"/>
  <c r="AJ42" i="18"/>
  <c r="AK23" i="22" l="1"/>
  <c r="AL47" i="20" l="1"/>
  <c r="AL46" i="20"/>
  <c r="AL45" i="20"/>
  <c r="AL44" i="20"/>
  <c r="AL43" i="20"/>
  <c r="AL42" i="20"/>
  <c r="AL39" i="20"/>
  <c r="AL38" i="20"/>
  <c r="AL37" i="20"/>
  <c r="AL36" i="20"/>
  <c r="AL33" i="20"/>
  <c r="AL32" i="20"/>
  <c r="AL31" i="20"/>
  <c r="AL30" i="20"/>
  <c r="AL29" i="20"/>
  <c r="AL28" i="20"/>
  <c r="AL27" i="20"/>
  <c r="AL21" i="20"/>
  <c r="AL20" i="20"/>
  <c r="AL19" i="20"/>
  <c r="AL17" i="20"/>
  <c r="AL18" i="20"/>
  <c r="AL16" i="20"/>
  <c r="AL15" i="20"/>
  <c r="AL13" i="20"/>
  <c r="AL12" i="20"/>
  <c r="AL11" i="20"/>
  <c r="AL10" i="20"/>
  <c r="AJ47" i="20"/>
  <c r="AJ46" i="20"/>
  <c r="AJ45" i="20"/>
  <c r="AJ44" i="20"/>
  <c r="AJ43" i="20"/>
  <c r="AJ42" i="20"/>
  <c r="AJ39" i="20"/>
  <c r="AJ38" i="20"/>
  <c r="AJ37" i="20"/>
  <c r="AJ36" i="20"/>
  <c r="AJ33" i="20"/>
  <c r="AJ32" i="20"/>
  <c r="AJ31" i="20"/>
  <c r="AJ30" i="20"/>
  <c r="AJ29" i="20"/>
  <c r="AJ28" i="20"/>
  <c r="AJ27" i="20"/>
  <c r="AJ21" i="20"/>
  <c r="AJ20" i="20"/>
  <c r="AJ19" i="20"/>
  <c r="AJ18" i="20"/>
  <c r="AJ17" i="20"/>
  <c r="AJ16" i="20"/>
  <c r="AJ15" i="20"/>
  <c r="AJ13" i="20"/>
  <c r="AJ12" i="20"/>
  <c r="AJ11" i="20"/>
  <c r="AJ10" i="20"/>
  <c r="AK50" i="22"/>
  <c r="AK49" i="22"/>
  <c r="AK48" i="22"/>
  <c r="AK47" i="22"/>
  <c r="AK46" i="22"/>
  <c r="AK45" i="22"/>
  <c r="AK44" i="22"/>
  <c r="AK43" i="22"/>
  <c r="AK42" i="22"/>
  <c r="AK41" i="22"/>
  <c r="AK40" i="22"/>
  <c r="AK39" i="22"/>
  <c r="AK38" i="22"/>
  <c r="AK37" i="22"/>
  <c r="AK36" i="22"/>
  <c r="AK34" i="22"/>
  <c r="AK33" i="22"/>
  <c r="AK31" i="22"/>
  <c r="AK30" i="22"/>
  <c r="AK29" i="22"/>
  <c r="AK27" i="22"/>
  <c r="AK28" i="22"/>
  <c r="AK25" i="22"/>
  <c r="AK24" i="22"/>
  <c r="AK22" i="22"/>
  <c r="AK21" i="22"/>
  <c r="AK20" i="22"/>
  <c r="AK19" i="22"/>
  <c r="AK18" i="22"/>
  <c r="AK17" i="22"/>
  <c r="AK16" i="22"/>
  <c r="AK15" i="22"/>
  <c r="AK14" i="22"/>
  <c r="AK13" i="22"/>
  <c r="AK12" i="22"/>
  <c r="AK11" i="22"/>
  <c r="AK10" i="22"/>
  <c r="AK9" i="22"/>
  <c r="AI43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I9" i="22"/>
  <c r="X25" i="19"/>
  <c r="X21" i="19"/>
  <c r="X16" i="19"/>
  <c r="X15" i="19"/>
  <c r="X14" i="19"/>
  <c r="X13" i="19"/>
  <c r="X12" i="19"/>
  <c r="X10" i="19"/>
  <c r="X9" i="19"/>
  <c r="AK52" i="18" l="1"/>
  <c r="AK50" i="18"/>
  <c r="AK49" i="18"/>
  <c r="AK48" i="18"/>
  <c r="AK47" i="18"/>
  <c r="AK46" i="18"/>
  <c r="AK40" i="18"/>
  <c r="AK39" i="18"/>
  <c r="AK38" i="18"/>
  <c r="AK36" i="18"/>
  <c r="AK29" i="18"/>
  <c r="AK27" i="18"/>
  <c r="AK26" i="18"/>
  <c r="AK24" i="18"/>
  <c r="AK21" i="18"/>
  <c r="AK20" i="18"/>
  <c r="AK19" i="18"/>
  <c r="AK18" i="18"/>
  <c r="AK17" i="18"/>
  <c r="AK16" i="18"/>
  <c r="AK15" i="18"/>
  <c r="AK14" i="18"/>
  <c r="AK13" i="18"/>
  <c r="AK12" i="18"/>
  <c r="AK11" i="18"/>
  <c r="AK10" i="18"/>
  <c r="AK9" i="18"/>
  <c r="AI52" i="18"/>
  <c r="AI50" i="18"/>
  <c r="AI49" i="18"/>
  <c r="AI48" i="18"/>
  <c r="AI47" i="18"/>
  <c r="AI46" i="18"/>
  <c r="AI45" i="18"/>
  <c r="AI44" i="18"/>
  <c r="AI43" i="18"/>
  <c r="AI41" i="18"/>
  <c r="AI40" i="18"/>
  <c r="AI39" i="18"/>
  <c r="AI38" i="18"/>
  <c r="AI36" i="18"/>
  <c r="AI33" i="18"/>
  <c r="AI32" i="18"/>
  <c r="AI31" i="18"/>
  <c r="AI29" i="18"/>
  <c r="AI27" i="18"/>
  <c r="AI26" i="18"/>
  <c r="AI24" i="18"/>
  <c r="AI23" i="18"/>
  <c r="AJ22" i="18"/>
  <c r="AK22" i="18" s="1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J29" i="4"/>
  <c r="AJ26" i="4"/>
  <c r="AJ24" i="4"/>
  <c r="AJ23" i="4"/>
  <c r="AJ22" i="4"/>
  <c r="AJ21" i="4"/>
  <c r="AK16" i="4"/>
  <c r="AJ15" i="4"/>
  <c r="AJ14" i="4"/>
  <c r="AJ13" i="4"/>
  <c r="AJ12" i="4"/>
  <c r="AJ11" i="4"/>
  <c r="AJ10" i="4"/>
  <c r="AJ9" i="4"/>
  <c r="AL44" i="4"/>
  <c r="AL42" i="4"/>
  <c r="AL41" i="4"/>
  <c r="AL37" i="4"/>
  <c r="AL36" i="4"/>
  <c r="AL34" i="4"/>
  <c r="AL32" i="4"/>
  <c r="AL31" i="4"/>
  <c r="AL30" i="4"/>
  <c r="AL23" i="4"/>
  <c r="AL29" i="4"/>
  <c r="AL26" i="4"/>
  <c r="AL25" i="4"/>
  <c r="AL24" i="4"/>
  <c r="AL22" i="4"/>
  <c r="AL21" i="4"/>
  <c r="AL18" i="4"/>
  <c r="AL15" i="4"/>
  <c r="AL14" i="4"/>
  <c r="AL13" i="4"/>
  <c r="AL12" i="4"/>
  <c r="AL11" i="4"/>
  <c r="AL10" i="4"/>
  <c r="AL9" i="4"/>
  <c r="AG41" i="18"/>
  <c r="AG40" i="18"/>
  <c r="AG39" i="18"/>
  <c r="AG38" i="18"/>
  <c r="AI22" i="18" l="1"/>
  <c r="AJ16" i="4"/>
  <c r="AI42" i="18"/>
  <c r="AG50" i="18" l="1"/>
  <c r="AH47" i="20" l="1"/>
  <c r="AH46" i="20"/>
  <c r="AH45" i="20"/>
  <c r="AH44" i="20"/>
  <c r="AH43" i="20"/>
  <c r="AH42" i="20"/>
  <c r="AH39" i="20"/>
  <c r="AH38" i="20"/>
  <c r="AH37" i="20"/>
  <c r="AH36" i="20"/>
  <c r="AH33" i="20"/>
  <c r="AH32" i="20"/>
  <c r="AH31" i="20"/>
  <c r="AH30" i="20"/>
  <c r="AH29" i="20"/>
  <c r="AH28" i="20"/>
  <c r="AH27" i="20"/>
  <c r="AH21" i="20"/>
  <c r="AH20" i="20"/>
  <c r="AH19" i="20"/>
  <c r="AH18" i="20"/>
  <c r="AH17" i="20"/>
  <c r="AH16" i="20"/>
  <c r="AH15" i="20"/>
  <c r="AH13" i="20"/>
  <c r="AH12" i="20"/>
  <c r="AH11" i="20"/>
  <c r="AH10" i="20"/>
  <c r="AG43" i="22"/>
  <c r="AG42" i="22"/>
  <c r="AG41" i="22"/>
  <c r="AG40" i="22"/>
  <c r="AG39" i="22"/>
  <c r="AG38" i="22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9" i="22"/>
  <c r="AG18" i="22"/>
  <c r="AG17" i="22"/>
  <c r="AG16" i="22"/>
  <c r="AG15" i="22"/>
  <c r="AG14" i="22"/>
  <c r="AG13" i="22"/>
  <c r="AG12" i="22"/>
  <c r="AG11" i="22"/>
  <c r="AG10" i="22"/>
  <c r="AG9" i="22"/>
  <c r="AG52" i="18"/>
  <c r="AG49" i="18"/>
  <c r="AG48" i="18"/>
  <c r="AG47" i="18"/>
  <c r="AG46" i="18"/>
  <c r="AG45" i="18"/>
  <c r="AG44" i="18"/>
  <c r="AG43" i="18"/>
  <c r="AH42" i="18"/>
  <c r="AG36" i="18"/>
  <c r="AG33" i="18"/>
  <c r="AG32" i="18"/>
  <c r="AG31" i="18"/>
  <c r="AG29" i="18"/>
  <c r="AG27" i="18"/>
  <c r="AG26" i="18"/>
  <c r="AG24" i="18"/>
  <c r="AG23" i="18"/>
  <c r="AH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9" i="18"/>
  <c r="AH29" i="4"/>
  <c r="AH26" i="4"/>
  <c r="AH24" i="4"/>
  <c r="AH23" i="4"/>
  <c r="AH22" i="4"/>
  <c r="AH21" i="4"/>
  <c r="AH15" i="4"/>
  <c r="AH14" i="4"/>
  <c r="AH13" i="4"/>
  <c r="AH12" i="4"/>
  <c r="AH11" i="4"/>
  <c r="AH10" i="4"/>
  <c r="AH9" i="4"/>
  <c r="AI17" i="4"/>
  <c r="AI16" i="4"/>
  <c r="AF45" i="20"/>
  <c r="AH16" i="4" l="1"/>
  <c r="AG42" i="18"/>
  <c r="AG22" i="18"/>
  <c r="AH17" i="4"/>
  <c r="AF47" i="20" l="1"/>
  <c r="AF46" i="20"/>
  <c r="AF44" i="20"/>
  <c r="AF43" i="20"/>
  <c r="AF42" i="20"/>
  <c r="AF33" i="20"/>
  <c r="AF32" i="20"/>
  <c r="AF31" i="20"/>
  <c r="AF30" i="20"/>
  <c r="AF29" i="20"/>
  <c r="AF28" i="20"/>
  <c r="AF27" i="20"/>
  <c r="AF21" i="20"/>
  <c r="AF20" i="20"/>
  <c r="AF19" i="20"/>
  <c r="AF18" i="20"/>
  <c r="AF17" i="20"/>
  <c r="AF16" i="20"/>
  <c r="AF15" i="20"/>
  <c r="AF13" i="20"/>
  <c r="AF12" i="20"/>
  <c r="AF11" i="20"/>
  <c r="AF10" i="20"/>
  <c r="AE43" i="22"/>
  <c r="AE42" i="22"/>
  <c r="AE41" i="22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9" i="22"/>
  <c r="AE18" i="22"/>
  <c r="AE17" i="22"/>
  <c r="AE16" i="22"/>
  <c r="AE52" i="18"/>
  <c r="AE50" i="18"/>
  <c r="AE49" i="18"/>
  <c r="AE48" i="18"/>
  <c r="AE47" i="18"/>
  <c r="AE46" i="18"/>
  <c r="AE45" i="18"/>
  <c r="AE44" i="18"/>
  <c r="AE43" i="18"/>
  <c r="AF42" i="18"/>
  <c r="AE41" i="18"/>
  <c r="AE40" i="18"/>
  <c r="AE39" i="18"/>
  <c r="AE38" i="18"/>
  <c r="AE36" i="18"/>
  <c r="AE33" i="18"/>
  <c r="AE32" i="18"/>
  <c r="AE31" i="18"/>
  <c r="AE29" i="18"/>
  <c r="AE27" i="18"/>
  <c r="AE26" i="18"/>
  <c r="AE24" i="18"/>
  <c r="AE23" i="18"/>
  <c r="AF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F26" i="4"/>
  <c r="AF25" i="4"/>
  <c r="AF24" i="4"/>
  <c r="AF23" i="4"/>
  <c r="AF22" i="4"/>
  <c r="AF21" i="4"/>
  <c r="AF15" i="4"/>
  <c r="AF14" i="4"/>
  <c r="AF13" i="4"/>
  <c r="AF12" i="4"/>
  <c r="AF11" i="4"/>
  <c r="AF10" i="4"/>
  <c r="AF9" i="4"/>
  <c r="AG17" i="4"/>
  <c r="AG16" i="4"/>
  <c r="AE42" i="18" l="1"/>
  <c r="AE22" i="18"/>
  <c r="AF17" i="4"/>
  <c r="AF16" i="4"/>
  <c r="AE29" i="4"/>
  <c r="AF29" i="4" s="1"/>
  <c r="AD42" i="18"/>
  <c r="AD22" i="18"/>
  <c r="AE17" i="4"/>
  <c r="AE16" i="4"/>
  <c r="AC17" i="20" l="1"/>
  <c r="AC47" i="20" l="1"/>
  <c r="AC46" i="20"/>
  <c r="AC45" i="20"/>
  <c r="AC44" i="20"/>
  <c r="AC43" i="20"/>
  <c r="AC42" i="20"/>
  <c r="AC39" i="20"/>
  <c r="AC38" i="20"/>
  <c r="AC37" i="20"/>
  <c r="AC36" i="20"/>
  <c r="AC33" i="20"/>
  <c r="AC32" i="20"/>
  <c r="AC31" i="20"/>
  <c r="AC30" i="20"/>
  <c r="AC29" i="20"/>
  <c r="AC28" i="20"/>
  <c r="AC27" i="20"/>
  <c r="AC21" i="20"/>
  <c r="AC20" i="20"/>
  <c r="AC19" i="20"/>
  <c r="AC18" i="20"/>
  <c r="AC16" i="20"/>
  <c r="AC15" i="20"/>
  <c r="AC13" i="20"/>
  <c r="AC12" i="20"/>
  <c r="AC11" i="20"/>
  <c r="AC10" i="20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52" i="18"/>
  <c r="AB50" i="18"/>
  <c r="AB49" i="18"/>
  <c r="AB48" i="18"/>
  <c r="AB47" i="18"/>
  <c r="AB46" i="18"/>
  <c r="AB45" i="18"/>
  <c r="AB44" i="18"/>
  <c r="AB43" i="18"/>
  <c r="AB41" i="18"/>
  <c r="AB40" i="18"/>
  <c r="AB39" i="18"/>
  <c r="AB38" i="18"/>
  <c r="AB36" i="18"/>
  <c r="AB33" i="18"/>
  <c r="AB32" i="18"/>
  <c r="AB31" i="18"/>
  <c r="AB29" i="18"/>
  <c r="AB27" i="18"/>
  <c r="AB26" i="18"/>
  <c r="AB24" i="18"/>
  <c r="AB23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C42" i="18"/>
  <c r="AC22" i="18"/>
  <c r="AC29" i="4"/>
  <c r="AC26" i="4"/>
  <c r="AC24" i="4"/>
  <c r="AC23" i="4"/>
  <c r="AC22" i="4"/>
  <c r="AC21" i="4"/>
  <c r="AC15" i="4"/>
  <c r="AC14" i="4"/>
  <c r="AC13" i="4"/>
  <c r="AC12" i="4"/>
  <c r="AC11" i="4"/>
  <c r="AC10" i="4"/>
  <c r="AC9" i="4"/>
  <c r="AD17" i="4"/>
  <c r="AD16" i="4"/>
  <c r="AB22" i="18" l="1"/>
  <c r="AB42" i="18"/>
  <c r="AC16" i="4"/>
  <c r="AC17" i="4"/>
  <c r="AA42" i="18"/>
  <c r="AA22" i="18"/>
  <c r="Z52" i="18"/>
  <c r="Z50" i="18"/>
  <c r="Z49" i="18"/>
  <c r="Z48" i="18"/>
  <c r="Z47" i="18"/>
  <c r="Z46" i="18"/>
  <c r="Z45" i="18"/>
  <c r="Z44" i="18"/>
  <c r="Z43" i="18"/>
  <c r="Z41" i="18"/>
  <c r="Z40" i="18"/>
  <c r="Z39" i="18"/>
  <c r="Z38" i="18"/>
  <c r="Z36" i="18"/>
  <c r="Z33" i="18"/>
  <c r="Z32" i="18"/>
  <c r="Z29" i="18"/>
  <c r="Z27" i="18"/>
  <c r="Z26" i="18"/>
  <c r="Z24" i="18"/>
  <c r="Z23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9" i="22"/>
  <c r="AA47" i="20"/>
  <c r="AA46" i="20"/>
  <c r="AA45" i="20"/>
  <c r="AA44" i="20"/>
  <c r="AA43" i="20"/>
  <c r="AA42" i="20"/>
  <c r="AA39" i="20"/>
  <c r="AA38" i="20"/>
  <c r="AA37" i="20"/>
  <c r="AA36" i="20"/>
  <c r="AA33" i="20"/>
  <c r="AA32" i="20"/>
  <c r="AA31" i="20"/>
  <c r="AA30" i="20"/>
  <c r="AA29" i="20"/>
  <c r="AA28" i="20"/>
  <c r="AA27" i="20"/>
  <c r="AA21" i="20"/>
  <c r="AA20" i="20"/>
  <c r="AA19" i="20"/>
  <c r="AA18" i="20"/>
  <c r="AA16" i="20"/>
  <c r="AA15" i="20"/>
  <c r="AA13" i="20"/>
  <c r="AA12" i="20"/>
  <c r="AA11" i="20"/>
  <c r="AA10" i="20"/>
  <c r="Z22" i="18" l="1"/>
  <c r="AA21" i="4"/>
  <c r="AA22" i="4"/>
  <c r="AA23" i="4"/>
  <c r="AA24" i="4"/>
  <c r="AA26" i="4"/>
  <c r="AA15" i="4"/>
  <c r="AA14" i="4"/>
  <c r="AA13" i="4"/>
  <c r="AA12" i="4"/>
  <c r="AA11" i="4"/>
  <c r="AA10" i="4"/>
  <c r="AB16" i="4"/>
  <c r="AB17" i="4"/>
  <c r="AA9" i="4" l="1"/>
  <c r="AK28" i="18"/>
  <c r="AK30" i="18"/>
  <c r="AK34" i="18"/>
  <c r="AK35" i="18"/>
  <c r="AA17" i="4" l="1"/>
  <c r="AA16" i="4"/>
  <c r="Z17" i="4"/>
  <c r="Z16" i="4"/>
  <c r="Y42" i="18" l="1"/>
  <c r="Z42" i="18" s="1"/>
  <c r="Y22" i="18"/>
  <c r="Y31" i="18" l="1"/>
  <c r="Z29" i="4"/>
  <c r="Y47" i="20"/>
  <c r="Y46" i="20"/>
  <c r="Y45" i="20"/>
  <c r="Y44" i="20"/>
  <c r="Y43" i="20"/>
  <c r="Y42" i="20"/>
  <c r="Y39" i="20"/>
  <c r="Y38" i="20"/>
  <c r="Y37" i="20"/>
  <c r="Y36" i="20"/>
  <c r="Y33" i="20"/>
  <c r="Y32" i="20"/>
  <c r="Y31" i="20"/>
  <c r="Y30" i="20"/>
  <c r="Y29" i="20"/>
  <c r="Y28" i="20"/>
  <c r="Y27" i="20"/>
  <c r="Y21" i="20"/>
  <c r="Y20" i="20"/>
  <c r="Y19" i="20"/>
  <c r="Y18" i="20"/>
  <c r="Y16" i="20"/>
  <c r="Y15" i="20"/>
  <c r="Y13" i="20"/>
  <c r="Y12" i="20"/>
  <c r="Y11" i="20"/>
  <c r="Y10" i="20"/>
  <c r="X29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52" i="18"/>
  <c r="X50" i="18"/>
  <c r="X49" i="18"/>
  <c r="X48" i="18"/>
  <c r="X47" i="18"/>
  <c r="X46" i="18"/>
  <c r="X45" i="18"/>
  <c r="X44" i="18"/>
  <c r="X43" i="18"/>
  <c r="X41" i="18"/>
  <c r="X40" i="18"/>
  <c r="X39" i="18"/>
  <c r="X38" i="18"/>
  <c r="X36" i="18"/>
  <c r="X33" i="18"/>
  <c r="X32" i="18"/>
  <c r="X29" i="18"/>
  <c r="X27" i="18"/>
  <c r="X26" i="18"/>
  <c r="X23" i="18"/>
  <c r="X24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Y26" i="4"/>
  <c r="Y24" i="4"/>
  <c r="Y23" i="4"/>
  <c r="Y22" i="4"/>
  <c r="Y21" i="4"/>
  <c r="Y15" i="4"/>
  <c r="Y14" i="4"/>
  <c r="Y13" i="4"/>
  <c r="Y12" i="4"/>
  <c r="Y11" i="4"/>
  <c r="Y10" i="4"/>
  <c r="Y9" i="4"/>
  <c r="Z31" i="18" l="1"/>
  <c r="AA29" i="4"/>
  <c r="Y17" i="4"/>
  <c r="Y16" i="4"/>
  <c r="X22" i="18"/>
  <c r="W31" i="18" l="1"/>
  <c r="X31" i="18" s="1"/>
  <c r="W42" i="18"/>
  <c r="X42" i="18" s="1"/>
  <c r="W22" i="18"/>
  <c r="X17" i="4"/>
  <c r="X16" i="4"/>
  <c r="O26" i="4" l="1"/>
  <c r="V42" i="18"/>
  <c r="N24" i="18" l="1"/>
  <c r="U43" i="22" l="1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V26" i="4" l="1"/>
  <c r="U52" i="18" l="1"/>
  <c r="U50" i="18"/>
  <c r="U49" i="18"/>
  <c r="U48" i="18"/>
  <c r="U47" i="18"/>
  <c r="U46" i="18"/>
  <c r="U45" i="18"/>
  <c r="U44" i="18"/>
  <c r="U43" i="18"/>
  <c r="U41" i="18"/>
  <c r="U40" i="18"/>
  <c r="U39" i="18"/>
  <c r="U38" i="18"/>
  <c r="U36" i="18"/>
  <c r="U33" i="18"/>
  <c r="U32" i="18"/>
  <c r="U31" i="18"/>
  <c r="U29" i="18"/>
  <c r="U27" i="18"/>
  <c r="U26" i="18"/>
  <c r="U24" i="18"/>
  <c r="U23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V22" i="18"/>
  <c r="V47" i="20" l="1"/>
  <c r="V46" i="20"/>
  <c r="V45" i="20"/>
  <c r="V44" i="20"/>
  <c r="V43" i="20"/>
  <c r="V42" i="20"/>
  <c r="V39" i="20"/>
  <c r="V38" i="20"/>
  <c r="V37" i="20"/>
  <c r="V36" i="20"/>
  <c r="V33" i="20"/>
  <c r="V32" i="20"/>
  <c r="V31" i="20"/>
  <c r="V30" i="20"/>
  <c r="V29" i="20"/>
  <c r="V28" i="20"/>
  <c r="V27" i="20"/>
  <c r="V21" i="20"/>
  <c r="V20" i="20"/>
  <c r="V19" i="20"/>
  <c r="V18" i="20"/>
  <c r="V16" i="20"/>
  <c r="V15" i="20"/>
  <c r="V13" i="20"/>
  <c r="V12" i="20"/>
  <c r="V11" i="20"/>
  <c r="V10" i="20"/>
  <c r="U11" i="22"/>
  <c r="U10" i="22"/>
  <c r="U9" i="22"/>
  <c r="O47" i="20"/>
  <c r="O46" i="20"/>
  <c r="O45" i="20"/>
  <c r="O44" i="20"/>
  <c r="O43" i="20"/>
  <c r="O42" i="20"/>
  <c r="O38" i="20"/>
  <c r="O37" i="20"/>
  <c r="O36" i="20"/>
  <c r="O33" i="20"/>
  <c r="O32" i="20"/>
  <c r="O31" i="20"/>
  <c r="O30" i="20"/>
  <c r="O29" i="20"/>
  <c r="O28" i="20"/>
  <c r="O27" i="20"/>
  <c r="O21" i="20"/>
  <c r="O20" i="20"/>
  <c r="O19" i="20"/>
  <c r="O18" i="20"/>
  <c r="O16" i="20"/>
  <c r="O15" i="20"/>
  <c r="O13" i="20"/>
  <c r="O12" i="20"/>
  <c r="O11" i="20"/>
  <c r="O10" i="20"/>
  <c r="N43" i="22" l="1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52" i="18"/>
  <c r="N50" i="18"/>
  <c r="N49" i="18"/>
  <c r="N48" i="18"/>
  <c r="N47" i="18"/>
  <c r="N46" i="18"/>
  <c r="N45" i="18"/>
  <c r="N44" i="18"/>
  <c r="N43" i="18"/>
  <c r="N41" i="18"/>
  <c r="N40" i="18"/>
  <c r="N39" i="18"/>
  <c r="N38" i="18"/>
  <c r="N36" i="18"/>
  <c r="N33" i="18"/>
  <c r="N32" i="18"/>
  <c r="N31" i="18"/>
  <c r="N29" i="18"/>
  <c r="N27" i="18"/>
  <c r="N26" i="18"/>
  <c r="N23" i="18"/>
  <c r="N22" i="18" s="1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O24" i="4"/>
  <c r="O23" i="4"/>
  <c r="O22" i="4"/>
  <c r="O21" i="4"/>
  <c r="O15" i="4"/>
  <c r="O14" i="4"/>
  <c r="O13" i="4"/>
  <c r="O12" i="4"/>
  <c r="O11" i="4"/>
  <c r="O10" i="4"/>
  <c r="O9" i="4"/>
  <c r="V24" i="4"/>
  <c r="V23" i="4"/>
  <c r="V22" i="4"/>
  <c r="V21" i="4"/>
  <c r="V15" i="4"/>
  <c r="V14" i="4"/>
  <c r="V13" i="4"/>
  <c r="V12" i="4"/>
  <c r="V11" i="4"/>
  <c r="V10" i="4"/>
  <c r="V9" i="4"/>
  <c r="O29" i="4"/>
  <c r="W29" i="4"/>
  <c r="AN63" i="4"/>
  <c r="V29" i="4" l="1"/>
  <c r="O17" i="4"/>
  <c r="O16" i="4"/>
  <c r="V16" i="4"/>
  <c r="V17" i="4"/>
  <c r="N42" i="18"/>
  <c r="U16" i="4" l="1"/>
  <c r="U17" i="4"/>
  <c r="N17" i="4"/>
  <c r="N16" i="4"/>
  <c r="N39" i="20"/>
  <c r="O39" i="20" s="1"/>
  <c r="T26" i="4"/>
  <c r="T47" i="20" l="1"/>
  <c r="T46" i="20"/>
  <c r="T45" i="20"/>
  <c r="T44" i="20"/>
  <c r="T43" i="20"/>
  <c r="T42" i="20"/>
  <c r="T39" i="20"/>
  <c r="T38" i="20"/>
  <c r="T37" i="20"/>
  <c r="T36" i="20"/>
  <c r="T33" i="20"/>
  <c r="T32" i="20"/>
  <c r="T31" i="20"/>
  <c r="T30" i="20"/>
  <c r="T29" i="20"/>
  <c r="T28" i="20"/>
  <c r="T27" i="20"/>
  <c r="T21" i="20"/>
  <c r="T20" i="20"/>
  <c r="T19" i="20"/>
  <c r="T18" i="20"/>
  <c r="T16" i="20"/>
  <c r="T15" i="20"/>
  <c r="T13" i="20"/>
  <c r="T12" i="20"/>
  <c r="T11" i="20"/>
  <c r="T10" i="20"/>
  <c r="M47" i="20"/>
  <c r="M46" i="20"/>
  <c r="M45" i="20"/>
  <c r="M44" i="20"/>
  <c r="M43" i="20"/>
  <c r="M42" i="20"/>
  <c r="M39" i="20"/>
  <c r="M38" i="20"/>
  <c r="M37" i="20"/>
  <c r="M36" i="20"/>
  <c r="M33" i="20"/>
  <c r="M32" i="20"/>
  <c r="M30" i="20"/>
  <c r="M31" i="20"/>
  <c r="M29" i="20"/>
  <c r="M28" i="20"/>
  <c r="M27" i="20"/>
  <c r="M21" i="20"/>
  <c r="M20" i="20"/>
  <c r="M19" i="20"/>
  <c r="M18" i="20"/>
  <c r="M16" i="20"/>
  <c r="M15" i="20"/>
  <c r="M13" i="20"/>
  <c r="M12" i="20"/>
  <c r="M11" i="20"/>
  <c r="M10" i="20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S52" i="18"/>
  <c r="S50" i="18"/>
  <c r="S49" i="18"/>
  <c r="S48" i="18"/>
  <c r="S47" i="18"/>
  <c r="S46" i="18"/>
  <c r="S45" i="18"/>
  <c r="S44" i="18"/>
  <c r="S43" i="18"/>
  <c r="S41" i="18"/>
  <c r="S40" i="18"/>
  <c r="S39" i="18"/>
  <c r="S38" i="18"/>
  <c r="S36" i="18"/>
  <c r="S33" i="18"/>
  <c r="S32" i="18"/>
  <c r="S31" i="18"/>
  <c r="S29" i="18"/>
  <c r="S27" i="18"/>
  <c r="S26" i="18"/>
  <c r="S24" i="18"/>
  <c r="S23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T42" i="18"/>
  <c r="M42" i="18"/>
  <c r="M22" i="18"/>
  <c r="T22" i="18"/>
  <c r="L52" i="18"/>
  <c r="L50" i="18"/>
  <c r="L49" i="18"/>
  <c r="L48" i="18"/>
  <c r="L47" i="18"/>
  <c r="L46" i="18"/>
  <c r="L45" i="18"/>
  <c r="L44" i="18"/>
  <c r="L43" i="18"/>
  <c r="L41" i="18"/>
  <c r="L40" i="18"/>
  <c r="L39" i="18"/>
  <c r="L38" i="18"/>
  <c r="L36" i="18"/>
  <c r="L33" i="18"/>
  <c r="L32" i="18"/>
  <c r="L31" i="18"/>
  <c r="L29" i="18"/>
  <c r="L27" i="18"/>
  <c r="L26" i="18"/>
  <c r="L24" i="18"/>
  <c r="L23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T24" i="4"/>
  <c r="T23" i="4"/>
  <c r="T22" i="4"/>
  <c r="T21" i="4"/>
  <c r="T15" i="4"/>
  <c r="T14" i="4"/>
  <c r="T13" i="4"/>
  <c r="T12" i="4"/>
  <c r="T11" i="4"/>
  <c r="T10" i="4"/>
  <c r="T9" i="4"/>
  <c r="M24" i="4"/>
  <c r="M23" i="4"/>
  <c r="M22" i="4"/>
  <c r="M21" i="4"/>
  <c r="M15" i="4"/>
  <c r="M14" i="4"/>
  <c r="M13" i="4"/>
  <c r="M12" i="4"/>
  <c r="M11" i="4"/>
  <c r="M10" i="4"/>
  <c r="M9" i="4"/>
  <c r="U22" i="18" l="1"/>
  <c r="U42" i="18"/>
  <c r="S42" i="18"/>
  <c r="M17" i="4"/>
  <c r="M16" i="4"/>
  <c r="L22" i="18"/>
  <c r="T17" i="4"/>
  <c r="T16" i="4"/>
  <c r="L42" i="18"/>
  <c r="S22" i="18"/>
  <c r="K42" i="18" l="1"/>
  <c r="R26" i="4" l="1"/>
  <c r="S17" i="4" l="1"/>
  <c r="S16" i="4"/>
  <c r="L17" i="4"/>
  <c r="L16" i="4"/>
  <c r="S29" i="4" l="1"/>
  <c r="T29" i="4" l="1"/>
  <c r="R47" i="20"/>
  <c r="R46" i="20"/>
  <c r="R45" i="20"/>
  <c r="R44" i="20"/>
  <c r="R43" i="20"/>
  <c r="R42" i="20"/>
  <c r="R38" i="20"/>
  <c r="R37" i="20"/>
  <c r="R36" i="20"/>
  <c r="R33" i="20"/>
  <c r="R32" i="20"/>
  <c r="R31" i="20"/>
  <c r="R30" i="20"/>
  <c r="R29" i="20"/>
  <c r="R28" i="20"/>
  <c r="R27" i="20"/>
  <c r="R21" i="20"/>
  <c r="R20" i="20"/>
  <c r="R19" i="20"/>
  <c r="R18" i="20"/>
  <c r="R16" i="20"/>
  <c r="R15" i="20"/>
  <c r="R13" i="20"/>
  <c r="R12" i="20"/>
  <c r="R11" i="20"/>
  <c r="R10" i="20"/>
  <c r="K47" i="20"/>
  <c r="K46" i="20"/>
  <c r="K45" i="20"/>
  <c r="K44" i="20"/>
  <c r="K43" i="20"/>
  <c r="K42" i="20"/>
  <c r="K39" i="20"/>
  <c r="K38" i="20"/>
  <c r="K37" i="20"/>
  <c r="K36" i="20"/>
  <c r="K33" i="20"/>
  <c r="K32" i="20"/>
  <c r="K31" i="20"/>
  <c r="K30" i="20"/>
  <c r="K29" i="20"/>
  <c r="K28" i="20"/>
  <c r="K27" i="20"/>
  <c r="K21" i="20"/>
  <c r="K20" i="20"/>
  <c r="K19" i="20"/>
  <c r="K18" i="20"/>
  <c r="K16" i="20"/>
  <c r="K15" i="20"/>
  <c r="K13" i="20"/>
  <c r="K12" i="20"/>
  <c r="K11" i="20"/>
  <c r="K10" i="20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Q52" i="18"/>
  <c r="Q50" i="18"/>
  <c r="Q49" i="18"/>
  <c r="Q48" i="18"/>
  <c r="Q47" i="18"/>
  <c r="Q46" i="18"/>
  <c r="Q45" i="18"/>
  <c r="Q44" i="18"/>
  <c r="Q43" i="18"/>
  <c r="R42" i="18"/>
  <c r="Q41" i="18"/>
  <c r="Q40" i="18"/>
  <c r="Q39" i="18"/>
  <c r="Q38" i="18"/>
  <c r="Q36" i="18"/>
  <c r="Q33" i="18"/>
  <c r="Q32" i="18"/>
  <c r="Q31" i="18"/>
  <c r="Q29" i="18"/>
  <c r="Q27" i="18"/>
  <c r="Q26" i="18"/>
  <c r="Q24" i="18"/>
  <c r="J23" i="18"/>
  <c r="Q23" i="18"/>
  <c r="K22" i="18"/>
  <c r="R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J52" i="18"/>
  <c r="J50" i="18"/>
  <c r="J49" i="18"/>
  <c r="J48" i="18"/>
  <c r="J47" i="18"/>
  <c r="J46" i="18"/>
  <c r="J45" i="18"/>
  <c r="J44" i="18"/>
  <c r="J43" i="18"/>
  <c r="J41" i="18"/>
  <c r="J40" i="18"/>
  <c r="J39" i="18"/>
  <c r="J38" i="18"/>
  <c r="J36" i="18"/>
  <c r="J33" i="18"/>
  <c r="J32" i="18"/>
  <c r="J31" i="18"/>
  <c r="J29" i="18"/>
  <c r="J27" i="18"/>
  <c r="J26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2" i="18" l="1"/>
  <c r="Q22" i="18"/>
  <c r="Q42" i="18"/>
  <c r="J22" i="18"/>
  <c r="R23" i="4" l="1"/>
  <c r="R24" i="4"/>
  <c r="R22" i="4"/>
  <c r="R21" i="4"/>
  <c r="R10" i="4"/>
  <c r="R17" i="4" s="1"/>
  <c r="R11" i="4"/>
  <c r="R12" i="4"/>
  <c r="R16" i="4" s="1"/>
  <c r="R13" i="4"/>
  <c r="R14" i="4"/>
  <c r="R15" i="4"/>
  <c r="R9" i="4"/>
  <c r="K22" i="4"/>
  <c r="K23" i="4"/>
  <c r="K24" i="4"/>
  <c r="K21" i="4"/>
  <c r="K10" i="4"/>
  <c r="K11" i="4"/>
  <c r="K12" i="4"/>
  <c r="K13" i="4"/>
  <c r="K14" i="4"/>
  <c r="K15" i="4"/>
  <c r="K9" i="4"/>
  <c r="K33" i="4"/>
  <c r="K16" i="4" l="1"/>
  <c r="K17" i="4"/>
  <c r="R33" i="4"/>
  <c r="S33" i="4"/>
  <c r="P22" i="18" l="1"/>
  <c r="Q39" i="20" l="1"/>
  <c r="R39" i="20" l="1"/>
  <c r="Q17" i="4"/>
  <c r="Q16" i="4"/>
  <c r="P42" i="18"/>
  <c r="O42" i="18" l="1"/>
  <c r="O22" i="18" l="1"/>
  <c r="I42" i="18" l="1"/>
  <c r="I22" i="18"/>
  <c r="J17" i="4"/>
  <c r="J16" i="4"/>
  <c r="H42" i="18"/>
  <c r="I17" i="4"/>
  <c r="I16" i="4"/>
  <c r="H22" i="18"/>
  <c r="G22" i="18"/>
  <c r="H17" i="4"/>
  <c r="H16" i="4"/>
  <c r="H33" i="4"/>
  <c r="H34" i="4"/>
</calcChain>
</file>

<file path=xl/sharedStrings.xml><?xml version="1.0" encoding="utf-8"?>
<sst xmlns="http://schemas.openxmlformats.org/spreadsheetml/2006/main" count="476" uniqueCount="199">
  <si>
    <t>Rounding differences can lead to minor deviations from published figures.</t>
  </si>
  <si>
    <t>Content</t>
  </si>
  <si>
    <t>% change</t>
  </si>
  <si>
    <t>n.a.</t>
  </si>
  <si>
    <t>Page No.</t>
  </si>
  <si>
    <t>Shares</t>
  </si>
  <si>
    <t>Profit &amp; Loss Details</t>
  </si>
  <si>
    <t xml:space="preserve">Fact Sheet </t>
  </si>
  <si>
    <t>Results by Segments</t>
  </si>
  <si>
    <t>Segment Grid</t>
  </si>
  <si>
    <t>P&amp;L Details</t>
  </si>
  <si>
    <t>Depreciation and amortisation</t>
  </si>
  <si>
    <t>€m</t>
  </si>
  <si>
    <t>Hydro coefficient</t>
  </si>
  <si>
    <t>Key Figures</t>
  </si>
  <si>
    <t>%</t>
  </si>
  <si>
    <t>GWh</t>
  </si>
  <si>
    <t>Share price high</t>
  </si>
  <si>
    <t>Share price low</t>
  </si>
  <si>
    <t>Closing price</t>
  </si>
  <si>
    <t>Performance</t>
  </si>
  <si>
    <t>Market capitalisation</t>
  </si>
  <si>
    <t>ATX weighting</t>
  </si>
  <si>
    <t>Value of shares traded</t>
  </si>
  <si>
    <t>€</t>
  </si>
  <si>
    <t>Grid revenue</t>
  </si>
  <si>
    <t>Other operating income</t>
  </si>
  <si>
    <t>Amortisation of intangible assets and depreciation of property, plant and equipment</t>
  </si>
  <si>
    <t>Other operating expenses</t>
  </si>
  <si>
    <t>Interest income</t>
  </si>
  <si>
    <t>Other financial result</t>
  </si>
  <si>
    <t>Taxes on income</t>
  </si>
  <si>
    <t>Domestic</t>
  </si>
  <si>
    <t>Abroad</t>
  </si>
  <si>
    <t>SSG</t>
  </si>
  <si>
    <t>KELAG</t>
  </si>
  <si>
    <t>EKG</t>
  </si>
  <si>
    <t>others</t>
  </si>
  <si>
    <t>Italy</t>
  </si>
  <si>
    <t>France</t>
  </si>
  <si>
    <t>Turkey</t>
  </si>
  <si>
    <t>Current assets</t>
  </si>
  <si>
    <t>Non-current liabilities</t>
  </si>
  <si>
    <t>Current liabilities</t>
  </si>
  <si>
    <t>Balance Sheet (short version)</t>
  </si>
  <si>
    <t>Cash flow Statement (short version)</t>
  </si>
  <si>
    <t>Cash flow from investing activities</t>
  </si>
  <si>
    <t>Change in cash and cash equivalents</t>
  </si>
  <si>
    <t>Generation &amp; Sales</t>
  </si>
  <si>
    <t>Own generation</t>
  </si>
  <si>
    <t>thereof generation from annual reservoirs</t>
  </si>
  <si>
    <t>Resellers</t>
  </si>
  <si>
    <t>Traders</t>
  </si>
  <si>
    <t>Own requirements</t>
  </si>
  <si>
    <t>Austria</t>
  </si>
  <si>
    <t>Germany</t>
  </si>
  <si>
    <t>Total</t>
  </si>
  <si>
    <t>Priced volumes</t>
  </si>
  <si>
    <t>Open volumes</t>
  </si>
  <si>
    <t>Average achieved contract price</t>
  </si>
  <si>
    <t>€/MWh</t>
  </si>
  <si>
    <t>Hedging &amp; Prices</t>
  </si>
  <si>
    <t>Balance Sheet &amp; Cash flows</t>
  </si>
  <si>
    <t>Dividend per share</t>
  </si>
  <si>
    <t>Result from interests accounted for using the equity method</t>
  </si>
  <si>
    <t>Result from equity interests – other</t>
  </si>
  <si>
    <t>Additions to intangible assets, property, plant &amp; equipment and equity interests</t>
  </si>
  <si>
    <t>Capital employed</t>
  </si>
  <si>
    <t>thereof volumes for holders of interest (at cost)</t>
  </si>
  <si>
    <t>Thermal power</t>
  </si>
  <si>
    <t>Others</t>
  </si>
  <si>
    <t>Hedged volumes</t>
  </si>
  <si>
    <t>Grid: energy volume relevant for settlement</t>
  </si>
  <si>
    <t>Total volumes</t>
  </si>
  <si>
    <t>Effects from impairment testing</t>
  </si>
  <si>
    <t>Cash and cash equivalents at the end of the period</t>
  </si>
  <si>
    <t>Electricity supply Group</t>
  </si>
  <si>
    <t>Hydro power</t>
  </si>
  <si>
    <t>Average number of employees</t>
  </si>
  <si>
    <t>Electricity sales volumes and own requirements</t>
  </si>
  <si>
    <t>Electricity sales volumes</t>
  </si>
  <si>
    <t>Consumers</t>
  </si>
  <si>
    <t>Control energy volumes</t>
  </si>
  <si>
    <t>Average number of shares traded per day</t>
  </si>
  <si>
    <t xml:space="preserve"> –</t>
  </si>
  <si>
    <t>–</t>
  </si>
  <si>
    <t>thereof volumes from Pont-sur-Sambre and Toul (France)</t>
  </si>
  <si>
    <t>Electricity supply</t>
  </si>
  <si>
    <t>Electricity revenue by customer category</t>
  </si>
  <si>
    <t>Electricity sales by country (all customer categories)</t>
  </si>
  <si>
    <t>Attributable to non-controlling interests</t>
  </si>
  <si>
    <t>Profit for the period</t>
  </si>
  <si>
    <t>Profit before tax</t>
  </si>
  <si>
    <t>Financial result</t>
  </si>
  <si>
    <r>
      <t>Financial result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before effects of impairment testing and business combination</t>
    </r>
  </si>
  <si>
    <t>Interest expenses</t>
  </si>
  <si>
    <t>Personnel expenses</t>
  </si>
  <si>
    <t>Electricity purchased from third parties for trading</t>
  </si>
  <si>
    <t>Romania</t>
  </si>
  <si>
    <t>Additions to property, plant and equipment (without business combination)</t>
  </si>
  <si>
    <t>Electricity purchased for grid loss and balancing energy volumes</t>
  </si>
  <si>
    <t>Effects from business acquisitions</t>
  </si>
  <si>
    <t>Assets held for sale</t>
  </si>
  <si>
    <t>Q1–4/2015</t>
  </si>
  <si>
    <t>Q1-4/2015</t>
  </si>
  <si>
    <t xml:space="preserve">Segment All other segments </t>
  </si>
  <si>
    <t>EBITDA</t>
  </si>
  <si>
    <t>Operating result</t>
  </si>
  <si>
    <t>Segment Sales</t>
  </si>
  <si>
    <t>Reconciliation/consolidation</t>
  </si>
  <si>
    <t>Q1–4/2016</t>
  </si>
  <si>
    <t>31/12/2016</t>
  </si>
  <si>
    <t>Q1-4/2016</t>
  </si>
  <si>
    <t>Q1–4/2017</t>
  </si>
  <si>
    <t>Q1-4/2017</t>
  </si>
  <si>
    <t>Fuel expenses and other usage-/revenue-dependent expenses</t>
  </si>
  <si>
    <t>Q1–4/2018</t>
  </si>
  <si>
    <t>Q1-4/2018</t>
  </si>
  <si>
    <t>Q1-4/2019</t>
  </si>
  <si>
    <t>Operating result (EBIT)</t>
  </si>
  <si>
    <t>Group result</t>
  </si>
  <si>
    <t>Earnings per share</t>
  </si>
  <si>
    <t>Payout ratio</t>
  </si>
  <si>
    <t>Free cash flow after dividend</t>
  </si>
  <si>
    <t>Net debt</t>
  </si>
  <si>
    <t>Gearing</t>
  </si>
  <si>
    <t>Operating result before effects from impairment testing</t>
  </si>
  <si>
    <t>Earnings per share in €</t>
  </si>
  <si>
    <t>Attributable to the shareholders of VERBUND AG (Group result)</t>
  </si>
  <si>
    <r>
      <t>Hedging &amp; Prices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(Hydro production excluding volumes for holders of interests (at cost) and volumes resulting from pumping)</t>
    </r>
  </si>
  <si>
    <t>Segment New renewables</t>
  </si>
  <si>
    <t>Segment Hydro</t>
  </si>
  <si>
    <t>Solar power</t>
  </si>
  <si>
    <t>Wind power</t>
  </si>
  <si>
    <t>Q1–4/2020</t>
  </si>
  <si>
    <t>New renewables coefficient</t>
  </si>
  <si>
    <t>Q1/2021</t>
  </si>
  <si>
    <t>Additional hedging measures by options</t>
  </si>
  <si>
    <t xml:space="preserve">EBITDA </t>
  </si>
  <si>
    <t xml:space="preserve">Hedging 2023 </t>
  </si>
  <si>
    <t>Q1–4/2021</t>
  </si>
  <si>
    <t>Measurement and realisation of energy derivatives</t>
  </si>
  <si>
    <t>Q1/2022</t>
  </si>
  <si>
    <t xml:space="preserve">Hedging 2024 </t>
  </si>
  <si>
    <t>Revenue</t>
  </si>
  <si>
    <t>EBITDA adjusted</t>
  </si>
  <si>
    <t>Group result adjusted</t>
  </si>
  <si>
    <t>Return on sales (EBIT margin)</t>
  </si>
  <si>
    <t>EBITDA margin</t>
  </si>
  <si>
    <t>Cash flow from operating activities</t>
  </si>
  <si>
    <t>Free cash flow before dividend</t>
  </si>
  <si>
    <t>Balance sheet total</t>
  </si>
  <si>
    <t>Equity</t>
  </si>
  <si>
    <t>Equity ratio (adjusted)</t>
  </si>
  <si>
    <t>Electricity revenue</t>
  </si>
  <si>
    <t>Other revenue</t>
  </si>
  <si>
    <t>Expenses for electricity purchases</t>
  </si>
  <si>
    <t>Expenses for grid purchases</t>
  </si>
  <si>
    <t>Expenses for gas purchases and emission rights (trade)</t>
  </si>
  <si>
    <t>Non-current assets</t>
  </si>
  <si>
    <t>Total assets</t>
  </si>
  <si>
    <t>Liabilities</t>
  </si>
  <si>
    <t>Cash flow from financing activities</t>
  </si>
  <si>
    <t>External revenue</t>
  </si>
  <si>
    <t xml:space="preserve">Results by Segments </t>
  </si>
  <si>
    <t>Q2/2022</t>
  </si>
  <si>
    <t>Q1–2/2022</t>
  </si>
  <si>
    <t>Q2/2021</t>
  </si>
  <si>
    <t>Q1–2/2021</t>
  </si>
  <si>
    <t>30/06/2022</t>
  </si>
  <si>
    <t>30/06/2021</t>
  </si>
  <si>
    <t>Q3/2022</t>
  </si>
  <si>
    <t>Q1–3/2022</t>
  </si>
  <si>
    <t>Q3/2021</t>
  </si>
  <si>
    <t>Q1–3/2021</t>
  </si>
  <si>
    <t xml:space="preserve">Revenue </t>
  </si>
  <si>
    <t>Q1–4/2022</t>
  </si>
  <si>
    <t>Q4/2022</t>
  </si>
  <si>
    <t>Q4/2021</t>
  </si>
  <si>
    <t>Special dividend per share</t>
  </si>
  <si>
    <t>Q1/2023</t>
  </si>
  <si>
    <t>Hedging 2025</t>
  </si>
  <si>
    <t>Q2/2023</t>
  </si>
  <si>
    <t>Q1–2/2023</t>
  </si>
  <si>
    <t>Q3/2023</t>
  </si>
  <si>
    <t>Q1–3/2023</t>
  </si>
  <si>
    <t>Q4/2023</t>
  </si>
  <si>
    <t>Q1-4/2023</t>
  </si>
  <si>
    <t>Q1–4/2023</t>
  </si>
  <si>
    <t>Battery storage</t>
  </si>
  <si>
    <t>Q1/2024</t>
  </si>
  <si>
    <t>Hedging 2026</t>
  </si>
  <si>
    <t>Q2/2024</t>
  </si>
  <si>
    <t>Q1–2/2024</t>
  </si>
  <si>
    <t>Q3/2024</t>
  </si>
  <si>
    <t>Q1–3/2024</t>
  </si>
  <si>
    <t>Q3/32024</t>
  </si>
  <si>
    <t>Q4/2024</t>
  </si>
  <si>
    <t>Q1–4/2024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</si>
</sst>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&quot;$&quot;#,##0.00_);[Red]\(&quot;$&quot;#,##0.00\)"/>
    <numFmt numFmtId="165" formatCode="#,##0.0"/>
    <numFmt numFmtId="166" formatCode="0.0%"/>
    <numFmt numFmtId="167" formatCode="0.000"/>
    <numFmt numFmtId="168" formatCode="#,##0.000"/>
    <numFmt numFmtId="169" formatCode="_-* #,##0\ _P_t_s_-;\-* #,##0\ _P_t_s_-;_-* &quot;-&quot;\ _P_t_s_-;_-@_-"/>
    <numFmt numFmtId="170" formatCode="_-* #,##0.00\ &quot;öS&quot;_-;\-* #,##0.00\ &quot;öS&quot;_-;_-* &quot;-&quot;??\ &quot;öS&quot;_-;_-@_-"/>
    <numFmt numFmtId="171" formatCode="_-* #,##0.00\ _ö_S_-;\-* #,##0.00\ _ö_S_-;_-* &quot;-&quot;??\ _ö_S_-;_-@_-"/>
    <numFmt numFmtId="172" formatCode="#,##0.0_ \P;[Red]\(#,##0.0\)\ \P"/>
    <numFmt numFmtId="173" formatCode="#,##0.0_);\(#,##0.0\)"/>
    <numFmt numFmtId="174" formatCode="#,##0.0\ \P;[Red]\-#,##0.0\ \P"/>
    <numFmt numFmtId="175" formatCode="0.0"/>
    <numFmt numFmtId="176" formatCode="#,##0,;\-#,##0,"/>
    <numFmt numFmtId="177" formatCode="\ #,##0.0,\ ;\-#,##0.0,;0.0\-"/>
    <numFmt numFmtId="178" formatCode="dd/mm/yyyy;@"/>
    <numFmt numFmtId="179" formatCode="dd\/mm\/yyyy"/>
    <numFmt numFmtId="180" formatCode="dd\/mm\/yyyy;@"/>
    <numFmt numFmtId="181" formatCode="_-* #,##0.00\ _€_-;\-* #,##0.00\ _€_-;_-* &quot;-&quot;??\ _€_-;_-@_-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sz val="10"/>
      <name val="Helv"/>
    </font>
    <font>
      <i/>
      <sz val="6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name val="Palatino"/>
    </font>
    <font>
      <sz val="10"/>
      <name val="Verdana"/>
      <family val="2"/>
    </font>
    <font>
      <sz val="8"/>
      <name val="Arial"/>
      <family val="2"/>
    </font>
    <font>
      <sz val="10"/>
      <name val="Trebuchet MS"/>
      <family val="2"/>
    </font>
    <font>
      <sz val="24"/>
      <name val="Trebuchet MS"/>
      <family val="2"/>
    </font>
    <font>
      <sz val="8.5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color indexed="44"/>
      <name val="Arial"/>
      <family val="2"/>
    </font>
    <font>
      <b/>
      <sz val="14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8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9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trike/>
      <sz val="8"/>
      <name val="Arial"/>
      <family val="2"/>
    </font>
    <font>
      <strike/>
      <vertAlign val="superscript"/>
      <sz val="8"/>
      <name val="Arial"/>
      <family val="2"/>
    </font>
    <font>
      <strike/>
      <sz val="10"/>
      <name val="Arial"/>
      <family val="2"/>
    </font>
    <font>
      <strike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color theme="0" tint="-0.499984740745262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2" fillId="0" borderId="0"/>
    <xf numFmtId="0" fontId="23" fillId="0" borderId="0"/>
    <xf numFmtId="0" fontId="27" fillId="0" borderId="0"/>
    <xf numFmtId="0" fontId="4" fillId="0" borderId="0"/>
    <xf numFmtId="0" fontId="4" fillId="0" borderId="0"/>
    <xf numFmtId="0" fontId="5" fillId="0" borderId="0">
      <protection locked="0"/>
    </xf>
    <xf numFmtId="0" fontId="6" fillId="0" borderId="0">
      <alignment horizontal="center" wrapText="1"/>
      <protection locked="0"/>
    </xf>
    <xf numFmtId="176" fontId="4" fillId="0" borderId="0" applyFont="0" applyFill="0" applyBorder="0" applyAlignment="0" applyProtection="0"/>
    <xf numFmtId="0" fontId="7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0" borderId="0" applyNumberFormat="0" applyFill="0" applyBorder="0" applyAlignment="0" applyProtection="0"/>
    <xf numFmtId="38" fontId="9" fillId="2" borderId="0" applyNumberFormat="0" applyBorder="0" applyAlignment="0" applyProtection="0"/>
    <xf numFmtId="0" fontId="4" fillId="0" borderId="0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0" fontId="9" fillId="3" borderId="1" applyNumberFormat="0" applyBorder="0" applyAlignment="0" applyProtection="0"/>
    <xf numFmtId="173" fontId="11" fillId="4" borderId="0"/>
    <xf numFmtId="172" fontId="4" fillId="0" borderId="0" applyNumberFormat="0" applyFill="0" applyBorder="0" applyAlignment="0" applyProtection="0"/>
    <xf numFmtId="173" fontId="4" fillId="5" borderId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" fillId="0" borderId="2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4" fillId="0" borderId="3" applyBorder="0" applyAlignment="0" applyProtection="0">
      <alignment horizontal="center"/>
    </xf>
    <xf numFmtId="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4" fillId="0" borderId="0" applyNumberFormat="0" applyFill="0" applyBorder="0" applyAlignment="0" applyProtection="0"/>
    <xf numFmtId="14" fontId="6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6" borderId="4" applyNumberFormat="0" applyProtection="0">
      <alignment horizontal="left" vertical="center" indent="1"/>
    </xf>
    <xf numFmtId="0" fontId="27" fillId="6" borderId="4" applyNumberFormat="0" applyProtection="0">
      <alignment horizontal="left" vertical="center" indent="1"/>
    </xf>
    <xf numFmtId="0" fontId="4" fillId="6" borderId="4" applyNumberFormat="0" applyProtection="0">
      <alignment horizontal="left" vertical="center" indent="1"/>
    </xf>
    <xf numFmtId="4" fontId="26" fillId="7" borderId="4" applyNumberFormat="0" applyProtection="0">
      <alignment horizontal="right" vertical="center"/>
    </xf>
    <xf numFmtId="0" fontId="24" fillId="0" borderId="0" applyNumberFormat="0" applyProtection="0">
      <alignment horizontal="left" vertical="center" wrapText="1" indent="1"/>
    </xf>
    <xf numFmtId="0" fontId="25" fillId="0" borderId="0" applyNumberFormat="0" applyProtection="0">
      <alignment horizontal="center" vertical="center"/>
    </xf>
    <xf numFmtId="0" fontId="23" fillId="0" borderId="0"/>
    <xf numFmtId="0" fontId="22" fillId="0" borderId="0"/>
    <xf numFmtId="0" fontId="15" fillId="0" borderId="0"/>
    <xf numFmtId="0" fontId="4" fillId="0" borderId="0"/>
    <xf numFmtId="0" fontId="4" fillId="0" borderId="5" applyFill="0" applyAlignment="0" applyProtection="0"/>
    <xf numFmtId="0" fontId="36" fillId="0" borderId="7" applyNumberFormat="0" applyFill="0" applyAlignment="0" applyProtection="0"/>
    <xf numFmtId="181" fontId="4" fillId="0" borderId="0" applyFont="0" applyFill="0" applyBorder="0" applyAlignment="0" applyProtection="0"/>
    <xf numFmtId="0" fontId="36" fillId="0" borderId="6" applyNumberFormat="0" applyFill="0" applyAlignment="0" applyProtection="0"/>
    <xf numFmtId="0" fontId="62" fillId="0" borderId="2" applyNumberFormat="0" applyFill="0" applyAlignment="0" applyProtection="0"/>
  </cellStyleXfs>
  <cellXfs count="428">
    <xf numFmtId="0" fontId="0" fillId="0" borderId="0" xfId="0"/>
    <xf numFmtId="0" fontId="17" fillId="0" borderId="0" xfId="1" applyFont="1" applyFill="1"/>
    <xf numFmtId="0" fontId="17" fillId="0" borderId="0" xfId="1" applyFont="1"/>
    <xf numFmtId="0" fontId="18" fillId="0" borderId="0" xfId="1" applyFont="1" applyFill="1" applyAlignment="1"/>
    <xf numFmtId="0" fontId="17" fillId="8" borderId="0" xfId="1" applyFont="1" applyFill="1"/>
    <xf numFmtId="0" fontId="17" fillId="2" borderId="0" xfId="1" applyFont="1" applyFill="1"/>
    <xf numFmtId="0" fontId="19" fillId="0" borderId="0" xfId="1" applyFont="1" applyAlignment="1">
      <alignment vertical="top" wrapText="1"/>
    </xf>
    <xf numFmtId="0" fontId="21" fillId="0" borderId="0" xfId="20" applyFont="1" applyFill="1" applyAlignment="1" applyProtection="1">
      <alignment horizontal="left" vertical="center"/>
    </xf>
    <xf numFmtId="0" fontId="20" fillId="0" borderId="0" xfId="1" applyFont="1" applyFill="1" applyAlignment="1"/>
    <xf numFmtId="0" fontId="18" fillId="0" borderId="0" xfId="1" applyFont="1" applyFill="1" applyBorder="1" applyAlignment="1"/>
    <xf numFmtId="0" fontId="4" fillId="0" borderId="0" xfId="1" applyFont="1" applyFill="1"/>
    <xf numFmtId="0" fontId="30" fillId="0" borderId="0" xfId="1" applyFont="1" applyFill="1"/>
    <xf numFmtId="0" fontId="30" fillId="0" borderId="0" xfId="1" applyFont="1" applyFill="1" applyAlignment="1"/>
    <xf numFmtId="0" fontId="30" fillId="0" borderId="0" xfId="1" applyFont="1"/>
    <xf numFmtId="0" fontId="29" fillId="0" borderId="0" xfId="1" applyFont="1" applyFill="1" applyAlignment="1"/>
    <xf numFmtId="0" fontId="30" fillId="0" borderId="0" xfId="1" applyFont="1" applyFill="1" applyBorder="1"/>
    <xf numFmtId="0" fontId="31" fillId="0" borderId="0" xfId="1" applyFont="1" applyFill="1" applyBorder="1"/>
    <xf numFmtId="0" fontId="31" fillId="0" borderId="0" xfId="1" applyFont="1" applyFill="1"/>
    <xf numFmtId="0" fontId="32" fillId="0" borderId="0" xfId="1" applyFont="1" applyFill="1"/>
    <xf numFmtId="0" fontId="33" fillId="0" borderId="0" xfId="1" applyFont="1" applyFill="1"/>
    <xf numFmtId="0" fontId="34" fillId="0" borderId="0" xfId="1" applyFont="1" applyFill="1"/>
    <xf numFmtId="0" fontId="35" fillId="0" borderId="0" xfId="1" applyFont="1" applyFill="1"/>
    <xf numFmtId="0" fontId="4" fillId="0" borderId="0" xfId="1" applyFont="1" applyFill="1" applyBorder="1"/>
    <xf numFmtId="0" fontId="36" fillId="0" borderId="0" xfId="1" applyFont="1" applyFill="1" applyBorder="1"/>
    <xf numFmtId="165" fontId="4" fillId="0" borderId="0" xfId="42" applyNumberFormat="1" applyFont="1" applyFill="1" applyBorder="1"/>
    <xf numFmtId="165" fontId="36" fillId="0" borderId="0" xfId="42" applyNumberFormat="1" applyFont="1" applyFill="1" applyBorder="1"/>
    <xf numFmtId="165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0" fontId="38" fillId="0" borderId="0" xfId="1" applyFont="1" applyFill="1" applyAlignment="1"/>
    <xf numFmtId="0" fontId="9" fillId="0" borderId="0" xfId="1" applyFont="1" applyFill="1" applyBorder="1" applyAlignment="1">
      <alignment horizontal="left"/>
    </xf>
    <xf numFmtId="175" fontId="4" fillId="0" borderId="0" xfId="1" applyNumberFormat="1" applyFont="1" applyFill="1" applyBorder="1"/>
    <xf numFmtId="165" fontId="36" fillId="0" borderId="0" xfId="53" applyNumberFormat="1" applyFont="1" applyFill="1" applyBorder="1"/>
    <xf numFmtId="165" fontId="4" fillId="0" borderId="0" xfId="53" applyNumberFormat="1" applyFont="1" applyFill="1" applyBorder="1"/>
    <xf numFmtId="0" fontId="40" fillId="0" borderId="0" xfId="53" applyFont="1" applyFill="1"/>
    <xf numFmtId="165" fontId="39" fillId="0" borderId="0" xfId="53" applyNumberFormat="1" applyFont="1" applyFill="1" applyBorder="1"/>
    <xf numFmtId="0" fontId="40" fillId="0" borderId="0" xfId="1" applyFont="1" applyFill="1" applyBorder="1"/>
    <xf numFmtId="0" fontId="39" fillId="0" borderId="0" xfId="1" applyFont="1" applyFill="1" applyBorder="1"/>
    <xf numFmtId="0" fontId="36" fillId="0" borderId="0" xfId="1" applyFont="1" applyFill="1"/>
    <xf numFmtId="165" fontId="40" fillId="0" borderId="0" xfId="53" applyNumberFormat="1" applyFont="1" applyFill="1" applyBorder="1"/>
    <xf numFmtId="4" fontId="39" fillId="0" borderId="0" xfId="53" applyNumberFormat="1" applyFont="1" applyFill="1" applyBorder="1"/>
    <xf numFmtId="1" fontId="41" fillId="0" borderId="0" xfId="1" applyNumberFormat="1" applyFont="1" applyFill="1" applyBorder="1" applyAlignment="1">
      <alignment horizontal="center"/>
    </xf>
    <xf numFmtId="175" fontId="4" fillId="8" borderId="0" xfId="1" applyNumberFormat="1" applyFont="1" applyFill="1" applyBorder="1"/>
    <xf numFmtId="177" fontId="39" fillId="0" borderId="0" xfId="53" applyNumberFormat="1" applyFont="1" applyFill="1" applyBorder="1" applyAlignment="1">
      <alignment horizontal="right"/>
    </xf>
    <xf numFmtId="177" fontId="40" fillId="0" borderId="0" xfId="53" applyNumberFormat="1" applyFont="1" applyFill="1" applyBorder="1" applyAlignment="1">
      <alignment horizontal="right"/>
    </xf>
    <xf numFmtId="0" fontId="35" fillId="0" borderId="0" xfId="1" applyFont="1" applyFill="1" applyAlignment="1"/>
    <xf numFmtId="0" fontId="36" fillId="0" borderId="0" xfId="0" applyFont="1"/>
    <xf numFmtId="165" fontId="4" fillId="0" borderId="7" xfId="42" applyNumberFormat="1" applyFont="1" applyFill="1" applyBorder="1"/>
    <xf numFmtId="165" fontId="4" fillId="0" borderId="5" xfId="42" applyNumberFormat="1" applyFont="1" applyFill="1" applyBorder="1"/>
    <xf numFmtId="165" fontId="36" fillId="0" borderId="8" xfId="42" applyNumberFormat="1" applyFont="1" applyFill="1" applyBorder="1"/>
    <xf numFmtId="165" fontId="4" fillId="0" borderId="9" xfId="42" applyNumberFormat="1" applyFont="1" applyFill="1" applyBorder="1"/>
    <xf numFmtId="165" fontId="4" fillId="0" borderId="2" xfId="42" applyNumberFormat="1" applyFont="1" applyFill="1" applyBorder="1"/>
    <xf numFmtId="0" fontId="4" fillId="0" borderId="5" xfId="4" applyFont="1" applyFill="1" applyBorder="1"/>
    <xf numFmtId="0" fontId="4" fillId="0" borderId="9" xfId="4" applyFont="1" applyFill="1" applyBorder="1"/>
    <xf numFmtId="0" fontId="45" fillId="0" borderId="6" xfId="4" applyFont="1" applyFill="1" applyBorder="1"/>
    <xf numFmtId="0" fontId="26" fillId="0" borderId="2" xfId="4" applyFont="1" applyFill="1" applyBorder="1" applyAlignment="1">
      <alignment horizontal="right"/>
    </xf>
    <xf numFmtId="0" fontId="36" fillId="0" borderId="2" xfId="0" applyFont="1" applyBorder="1"/>
    <xf numFmtId="0" fontId="27" fillId="0" borderId="0" xfId="0" applyFont="1"/>
    <xf numFmtId="0" fontId="4" fillId="0" borderId="0" xfId="0" applyFont="1"/>
    <xf numFmtId="0" fontId="37" fillId="0" borderId="0" xfId="1" applyFont="1" applyFill="1" applyBorder="1"/>
    <xf numFmtId="0" fontId="36" fillId="0" borderId="0" xfId="0" applyFont="1" applyBorder="1"/>
    <xf numFmtId="165" fontId="4" fillId="0" borderId="0" xfId="4" applyNumberFormat="1" applyFont="1" applyFill="1" applyBorder="1"/>
    <xf numFmtId="0" fontId="28" fillId="0" borderId="0" xfId="4" applyFont="1" applyFill="1" applyBorder="1"/>
    <xf numFmtId="0" fontId="4" fillId="0" borderId="0" xfId="4" applyFont="1" applyFill="1" applyBorder="1"/>
    <xf numFmtId="0" fontId="26" fillId="0" borderId="0" xfId="4" applyFont="1" applyFill="1" applyBorder="1" applyAlignment="1">
      <alignment horizontal="right"/>
    </xf>
    <xf numFmtId="0" fontId="27" fillId="0" borderId="0" xfId="0" applyFont="1" applyBorder="1"/>
    <xf numFmtId="0" fontId="36" fillId="0" borderId="0" xfId="4" applyFont="1" applyFill="1" applyBorder="1"/>
    <xf numFmtId="1" fontId="36" fillId="0" borderId="0" xfId="1" applyNumberFormat="1" applyFont="1" applyFill="1" applyBorder="1" applyAlignment="1">
      <alignment horizontal="right"/>
    </xf>
    <xf numFmtId="1" fontId="44" fillId="0" borderId="0" xfId="1" applyNumberFormat="1" applyFont="1" applyFill="1" applyBorder="1" applyAlignment="1">
      <alignment horizontal="right"/>
    </xf>
    <xf numFmtId="0" fontId="45" fillId="0" borderId="0" xfId="4" applyFont="1" applyFill="1" applyBorder="1"/>
    <xf numFmtId="165" fontId="44" fillId="0" borderId="0" xfId="1" applyNumberFormat="1" applyFont="1" applyFill="1" applyBorder="1"/>
    <xf numFmtId="165" fontId="4" fillId="0" borderId="8" xfId="42" applyNumberFormat="1" applyFont="1" applyFill="1" applyBorder="1"/>
    <xf numFmtId="0" fontId="4" fillId="0" borderId="0" xfId="5" applyFont="1" applyFill="1"/>
    <xf numFmtId="175" fontId="4" fillId="8" borderId="0" xfId="5" applyNumberFormat="1" applyFont="1" applyFill="1" applyBorder="1"/>
    <xf numFmtId="175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0" applyFont="1" applyBorder="1"/>
    <xf numFmtId="1" fontId="36" fillId="0" borderId="0" xfId="5" applyNumberFormat="1" applyFont="1" applyFill="1" applyBorder="1" applyAlignment="1">
      <alignment horizontal="right"/>
    </xf>
    <xf numFmtId="1" fontId="44" fillId="0" borderId="0" xfId="5" applyNumberFormat="1" applyFont="1" applyFill="1" applyBorder="1" applyAlignment="1">
      <alignment horizontal="right"/>
    </xf>
    <xf numFmtId="166" fontId="36" fillId="0" borderId="0" xfId="5" applyNumberFormat="1" applyFont="1" applyFill="1" applyBorder="1" applyAlignment="1">
      <alignment horizontal="right"/>
    </xf>
    <xf numFmtId="165" fontId="44" fillId="0" borderId="0" xfId="5" applyNumberFormat="1" applyFont="1" applyFill="1" applyBorder="1"/>
    <xf numFmtId="165" fontId="36" fillId="0" borderId="0" xfId="5" applyNumberFormat="1" applyFont="1" applyFill="1" applyBorder="1"/>
    <xf numFmtId="0" fontId="36" fillId="0" borderId="0" xfId="5" applyFont="1" applyFill="1" applyBorder="1"/>
    <xf numFmtId="0" fontId="40" fillId="0" borderId="0" xfId="5" applyFont="1" applyFill="1" applyBorder="1"/>
    <xf numFmtId="0" fontId="37" fillId="0" borderId="0" xfId="5" applyFont="1" applyFill="1" applyBorder="1"/>
    <xf numFmtId="0" fontId="9" fillId="0" borderId="0" xfId="5" applyFont="1" applyFill="1" applyBorder="1" applyAlignment="1">
      <alignment horizontal="left"/>
    </xf>
    <xf numFmtId="0" fontId="36" fillId="0" borderId="0" xfId="5" applyFont="1" applyFill="1"/>
    <xf numFmtId="0" fontId="39" fillId="0" borderId="0" xfId="5" applyFont="1" applyFill="1" applyBorder="1"/>
    <xf numFmtId="165" fontId="39" fillId="0" borderId="0" xfId="5" applyNumberFormat="1" applyFont="1" applyFill="1" applyBorder="1"/>
    <xf numFmtId="1" fontId="41" fillId="0" borderId="0" xfId="5" applyNumberFormat="1" applyFont="1" applyFill="1" applyBorder="1" applyAlignment="1">
      <alignment horizontal="center"/>
    </xf>
    <xf numFmtId="1" fontId="42" fillId="0" borderId="0" xfId="5" applyNumberFormat="1" applyFont="1" applyFill="1" applyBorder="1" applyAlignment="1">
      <alignment horizontal="center"/>
    </xf>
    <xf numFmtId="165" fontId="36" fillId="0" borderId="5" xfId="42" applyNumberFormat="1" applyFont="1" applyFill="1" applyBorder="1"/>
    <xf numFmtId="165" fontId="4" fillId="0" borderId="0" xfId="5" applyNumberFormat="1" applyFont="1" applyFill="1" applyBorder="1"/>
    <xf numFmtId="165" fontId="4" fillId="0" borderId="5" xfId="42" applyNumberFormat="1" applyFont="1" applyFill="1" applyBorder="1" applyAlignment="1">
      <alignment horizontal="left" indent="1"/>
    </xf>
    <xf numFmtId="0" fontId="9" fillId="0" borderId="0" xfId="0" applyFont="1"/>
    <xf numFmtId="165" fontId="4" fillId="0" borderId="5" xfId="42" applyNumberFormat="1" applyFont="1" applyFill="1" applyBorder="1" applyAlignment="1">
      <alignment horizontal="left"/>
    </xf>
    <xf numFmtId="178" fontId="36" fillId="0" borderId="2" xfId="1" applyNumberFormat="1" applyFont="1" applyFill="1" applyBorder="1" applyAlignment="1">
      <alignment horizontal="right"/>
    </xf>
    <xf numFmtId="0" fontId="39" fillId="0" borderId="8" xfId="53" applyFont="1" applyFill="1" applyBorder="1"/>
    <xf numFmtId="0" fontId="38" fillId="0" borderId="10" xfId="1" applyFont="1" applyFill="1" applyBorder="1" applyAlignment="1"/>
    <xf numFmtId="0" fontId="35" fillId="0" borderId="10" xfId="1" applyFont="1" applyFill="1" applyBorder="1" applyAlignment="1"/>
    <xf numFmtId="0" fontId="48" fillId="0" borderId="0" xfId="20" applyFont="1" applyFill="1" applyAlignment="1" applyProtection="1">
      <alignment horizontal="left" vertical="center"/>
    </xf>
    <xf numFmtId="0" fontId="49" fillId="0" borderId="0" xfId="20" applyFont="1" applyFill="1" applyAlignment="1" applyProtection="1"/>
    <xf numFmtId="0" fontId="35" fillId="0" borderId="0" xfId="1" applyFont="1" applyFill="1" applyBorder="1"/>
    <xf numFmtId="0" fontId="32" fillId="0" borderId="0" xfId="1" applyFont="1" applyFill="1" applyAlignment="1">
      <alignment horizontal="left"/>
    </xf>
    <xf numFmtId="0" fontId="38" fillId="0" borderId="10" xfId="1" applyFont="1" applyFill="1" applyBorder="1" applyAlignment="1">
      <alignment horizontal="right"/>
    </xf>
    <xf numFmtId="0" fontId="50" fillId="0" borderId="0" xfId="1" applyFont="1" applyFill="1"/>
    <xf numFmtId="0" fontId="51" fillId="0" borderId="0" xfId="20" applyFont="1" applyFill="1" applyAlignment="1" applyProtection="1">
      <alignment horizontal="left" vertical="center"/>
    </xf>
    <xf numFmtId="165" fontId="4" fillId="0" borderId="2" xfId="5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0" fontId="45" fillId="0" borderId="6" xfId="4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5" fillId="0" borderId="7" xfId="4" applyFont="1" applyFill="1" applyBorder="1"/>
    <xf numFmtId="165" fontId="4" fillId="0" borderId="0" xfId="42" applyNumberFormat="1" applyFont="1" applyFill="1" applyBorder="1" applyAlignment="1">
      <alignment horizontal="left"/>
    </xf>
    <xf numFmtId="0" fontId="9" fillId="9" borderId="0" xfId="1" applyFont="1" applyFill="1" applyBorder="1" applyAlignment="1">
      <alignment vertical="top" wrapText="1"/>
    </xf>
    <xf numFmtId="0" fontId="45" fillId="0" borderId="2" xfId="4" applyFont="1" applyFill="1" applyBorder="1"/>
    <xf numFmtId="165" fontId="52" fillId="0" borderId="2" xfId="1" applyNumberFormat="1" applyFont="1" applyFill="1" applyBorder="1"/>
    <xf numFmtId="1" fontId="36" fillId="0" borderId="11" xfId="1" applyNumberFormat="1" applyFont="1" applyFill="1" applyBorder="1" applyAlignment="1">
      <alignment horizontal="right"/>
    </xf>
    <xf numFmtId="0" fontId="9" fillId="0" borderId="11" xfId="0" applyFont="1" applyBorder="1"/>
    <xf numFmtId="1" fontId="36" fillId="0" borderId="11" xfId="5" applyNumberFormat="1" applyFont="1" applyFill="1" applyBorder="1" applyAlignment="1">
      <alignment horizontal="right"/>
    </xf>
    <xf numFmtId="0" fontId="9" fillId="0" borderId="0" xfId="0" applyFont="1" applyBorder="1"/>
    <xf numFmtId="1" fontId="52" fillId="0" borderId="2" xfId="5" applyNumberFormat="1" applyFont="1" applyFill="1" applyBorder="1" applyAlignment="1">
      <alignment horizontal="right"/>
    </xf>
    <xf numFmtId="1" fontId="36" fillId="0" borderId="2" xfId="5" applyNumberFormat="1" applyFont="1" applyFill="1" applyBorder="1" applyAlignment="1">
      <alignment horizontal="right"/>
    </xf>
    <xf numFmtId="0" fontId="4" fillId="0" borderId="2" xfId="5" applyFont="1" applyFill="1" applyBorder="1"/>
    <xf numFmtId="165" fontId="53" fillId="0" borderId="2" xfId="5" applyNumberFormat="1" applyFont="1" applyFill="1" applyBorder="1"/>
    <xf numFmtId="0" fontId="40" fillId="0" borderId="0" xfId="53" applyFont="1" applyFill="1" applyBorder="1"/>
    <xf numFmtId="0" fontId="36" fillId="0" borderId="11" xfId="0" applyFont="1" applyBorder="1"/>
    <xf numFmtId="3" fontId="4" fillId="0" borderId="0" xfId="5" applyNumberFormat="1" applyFont="1" applyFill="1"/>
    <xf numFmtId="165" fontId="4" fillId="0" borderId="5" xfId="42" applyNumberFormat="1" applyFont="1" applyFill="1" applyBorder="1" applyAlignment="1">
      <alignment wrapText="1"/>
    </xf>
    <xf numFmtId="0" fontId="3" fillId="0" borderId="0" xfId="0" applyFont="1" applyFill="1"/>
    <xf numFmtId="165" fontId="3" fillId="0" borderId="0" xfId="1" applyNumberFormat="1" applyFont="1" applyFill="1" applyBorder="1"/>
    <xf numFmtId="165" fontId="36" fillId="0" borderId="2" xfId="1" applyNumberFormat="1" applyFont="1" applyFill="1" applyBorder="1"/>
    <xf numFmtId="0" fontId="36" fillId="0" borderId="2" xfId="0" applyFont="1" applyFill="1" applyBorder="1"/>
    <xf numFmtId="0" fontId="46" fillId="9" borderId="0" xfId="5" applyFont="1" applyFill="1" applyBorder="1"/>
    <xf numFmtId="175" fontId="4" fillId="9" borderId="0" xfId="1" applyNumberFormat="1" applyFont="1" applyFill="1" applyBorder="1"/>
    <xf numFmtId="165" fontId="4" fillId="11" borderId="0" xfId="42" applyNumberFormat="1" applyFont="1" applyFill="1" applyBorder="1"/>
    <xf numFmtId="0" fontId="36" fillId="0" borderId="0" xfId="0" applyFont="1" applyFill="1"/>
    <xf numFmtId="0" fontId="0" fillId="0" borderId="0" xfId="0" applyFill="1"/>
    <xf numFmtId="0" fontId="0" fillId="0" borderId="0" xfId="0" applyFill="1" applyBorder="1"/>
    <xf numFmtId="0" fontId="36" fillId="0" borderId="0" xfId="0" applyFont="1" applyFill="1" applyBorder="1"/>
    <xf numFmtId="165" fontId="54" fillId="0" borderId="9" xfId="1" applyNumberFormat="1" applyFont="1" applyFill="1" applyBorder="1"/>
    <xf numFmtId="165" fontId="54" fillId="0" borderId="5" xfId="1" applyNumberFormat="1" applyFont="1" applyFill="1" applyBorder="1"/>
    <xf numFmtId="179" fontId="36" fillId="0" borderId="0" xfId="5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0" fontId="4" fillId="0" borderId="8" xfId="53" applyFont="1" applyFill="1" applyBorder="1"/>
    <xf numFmtId="0" fontId="4" fillId="0" borderId="2" xfId="0" applyFont="1" applyFill="1" applyBorder="1" applyAlignment="1">
      <alignment horizontal="right"/>
    </xf>
    <xf numFmtId="165" fontId="36" fillId="0" borderId="6" xfId="5" applyNumberFormat="1" applyFont="1" applyFill="1" applyBorder="1"/>
    <xf numFmtId="1" fontId="36" fillId="0" borderId="2" xfId="1" applyNumberFormat="1" applyFont="1" applyFill="1" applyBorder="1" applyAlignment="1">
      <alignment horizontal="right"/>
    </xf>
    <xf numFmtId="165" fontId="54" fillId="0" borderId="5" xfId="1" applyNumberFormat="1" applyFont="1" applyFill="1" applyBorder="1" applyAlignment="1">
      <alignment horizontal="right"/>
    </xf>
    <xf numFmtId="4" fontId="54" fillId="0" borderId="5" xfId="1" applyNumberFormat="1" applyFont="1" applyFill="1" applyBorder="1"/>
    <xf numFmtId="3" fontId="54" fillId="0" borderId="5" xfId="1" applyNumberFormat="1" applyFont="1" applyFill="1" applyBorder="1"/>
    <xf numFmtId="4" fontId="54" fillId="0" borderId="9" xfId="1" applyNumberFormat="1" applyFont="1" applyFill="1" applyBorder="1"/>
    <xf numFmtId="165" fontId="54" fillId="0" borderId="2" xfId="1" applyNumberFormat="1" applyFont="1" applyFill="1" applyBorder="1"/>
    <xf numFmtId="165" fontId="54" fillId="0" borderId="7" xfId="1" applyNumberFormat="1" applyFont="1" applyFill="1" applyBorder="1"/>
    <xf numFmtId="165" fontId="54" fillId="0" borderId="8" xfId="1" applyNumberFormat="1" applyFont="1" applyFill="1" applyBorder="1"/>
    <xf numFmtId="1" fontId="55" fillId="0" borderId="11" xfId="1" applyNumberFormat="1" applyFont="1" applyFill="1" applyBorder="1" applyAlignment="1">
      <alignment horizontal="right"/>
    </xf>
    <xf numFmtId="1" fontId="55" fillId="0" borderId="11" xfId="5" applyNumberFormat="1" applyFont="1" applyFill="1" applyBorder="1" applyAlignment="1">
      <alignment horizontal="right"/>
    </xf>
    <xf numFmtId="165" fontId="55" fillId="0" borderId="6" xfId="5" applyNumberFormat="1" applyFont="1" applyFill="1" applyBorder="1"/>
    <xf numFmtId="165" fontId="54" fillId="0" borderId="7" xfId="5" applyNumberFormat="1" applyFont="1" applyFill="1" applyBorder="1"/>
    <xf numFmtId="165" fontId="54" fillId="0" borderId="5" xfId="5" applyNumberFormat="1" applyFont="1" applyFill="1" applyBorder="1"/>
    <xf numFmtId="165" fontId="54" fillId="0" borderId="8" xfId="5" applyNumberFormat="1" applyFont="1" applyFill="1" applyBorder="1"/>
    <xf numFmtId="165" fontId="55" fillId="0" borderId="5" xfId="5" applyNumberFormat="1" applyFont="1" applyFill="1" applyBorder="1"/>
    <xf numFmtId="165" fontId="55" fillId="0" borderId="7" xfId="56" applyNumberFormat="1" applyFont="1" applyFill="1" applyAlignment="1">
      <alignment vertical="center"/>
    </xf>
    <xf numFmtId="165" fontId="54" fillId="0" borderId="9" xfId="5" applyNumberFormat="1" applyFont="1" applyFill="1" applyBorder="1"/>
    <xf numFmtId="4" fontId="55" fillId="0" borderId="6" xfId="5" applyNumberFormat="1" applyFont="1" applyFill="1" applyBorder="1"/>
    <xf numFmtId="165" fontId="54" fillId="0" borderId="0" xfId="5" applyNumberFormat="1" applyFont="1" applyFill="1" applyBorder="1"/>
    <xf numFmtId="0" fontId="55" fillId="0" borderId="2" xfId="0" applyFont="1" applyFill="1" applyBorder="1"/>
    <xf numFmtId="180" fontId="55" fillId="0" borderId="11" xfId="1" applyNumberFormat="1" applyFont="1" applyFill="1" applyBorder="1" applyAlignment="1">
      <alignment horizontal="right"/>
    </xf>
    <xf numFmtId="165" fontId="54" fillId="0" borderId="2" xfId="5" applyNumberFormat="1" applyFont="1" applyFill="1" applyBorder="1"/>
    <xf numFmtId="165" fontId="55" fillId="0" borderId="6" xfId="1" applyNumberFormat="1" applyFont="1" applyFill="1" applyBorder="1"/>
    <xf numFmtId="178" fontId="36" fillId="0" borderId="0" xfId="5" applyNumberFormat="1" applyFont="1" applyFill="1" applyBorder="1" applyAlignment="1">
      <alignment horizontal="right"/>
    </xf>
    <xf numFmtId="3" fontId="54" fillId="0" borderId="7" xfId="5" applyNumberFormat="1" applyFont="1" applyFill="1" applyBorder="1"/>
    <xf numFmtId="3" fontId="54" fillId="0" borderId="5" xfId="5" applyNumberFormat="1" applyFont="1" applyFill="1" applyBorder="1"/>
    <xf numFmtId="175" fontId="54" fillId="0" borderId="0" xfId="5" applyNumberFormat="1" applyFont="1" applyFill="1" applyBorder="1"/>
    <xf numFmtId="3" fontId="55" fillId="0" borderId="8" xfId="5" applyNumberFormat="1" applyFont="1" applyFill="1" applyBorder="1"/>
    <xf numFmtId="3" fontId="54" fillId="0" borderId="0" xfId="5" applyNumberFormat="1" applyFont="1" applyFill="1" applyBorder="1"/>
    <xf numFmtId="3" fontId="55" fillId="0" borderId="6" xfId="5" applyNumberFormat="1" applyFont="1" applyFill="1" applyBorder="1"/>
    <xf numFmtId="165" fontId="4" fillId="0" borderId="7" xfId="1" applyNumberFormat="1" applyFont="1" applyFill="1" applyBorder="1"/>
    <xf numFmtId="165" fontId="55" fillId="11" borderId="6" xfId="5" applyNumberFormat="1" applyFont="1" applyFill="1" applyBorder="1"/>
    <xf numFmtId="0" fontId="54" fillId="0" borderId="8" xfId="53" applyFont="1" applyFill="1" applyBorder="1"/>
    <xf numFmtId="180" fontId="55" fillId="0" borderId="0" xfId="1" applyNumberFormat="1" applyFont="1" applyFill="1" applyBorder="1" applyAlignment="1">
      <alignment horizontal="right"/>
    </xf>
    <xf numFmtId="165" fontId="55" fillId="0" borderId="2" xfId="1" applyNumberFormat="1" applyFont="1" applyFill="1" applyBorder="1"/>
    <xf numFmtId="1" fontId="55" fillId="0" borderId="2" xfId="5" applyNumberFormat="1" applyFont="1" applyFill="1" applyBorder="1" applyAlignment="1">
      <alignment horizontal="right"/>
    </xf>
    <xf numFmtId="3" fontId="54" fillId="0" borderId="8" xfId="5" applyNumberFormat="1" applyFont="1" applyFill="1" applyBorder="1"/>
    <xf numFmtId="175" fontId="54" fillId="0" borderId="0" xfId="1" applyNumberFormat="1" applyFont="1" applyFill="1" applyBorder="1"/>
    <xf numFmtId="165" fontId="54" fillId="0" borderId="0" xfId="1" applyNumberFormat="1" applyFont="1" applyFill="1" applyBorder="1"/>
    <xf numFmtId="0" fontId="54" fillId="0" borderId="0" xfId="0" applyFont="1" applyFill="1"/>
    <xf numFmtId="166" fontId="36" fillId="0" borderId="6" xfId="5" applyNumberFormat="1" applyFont="1" applyFill="1" applyBorder="1" applyAlignment="1">
      <alignment horizontal="right"/>
    </xf>
    <xf numFmtId="1" fontId="57" fillId="0" borderId="11" xfId="1" applyNumberFormat="1" applyFont="1" applyFill="1" applyBorder="1" applyAlignment="1">
      <alignment horizontal="right"/>
    </xf>
    <xf numFmtId="1" fontId="57" fillId="0" borderId="11" xfId="5" applyNumberFormat="1" applyFont="1" applyFill="1" applyBorder="1" applyAlignment="1">
      <alignment horizontal="right"/>
    </xf>
    <xf numFmtId="0" fontId="4" fillId="11" borderId="0" xfId="0" applyFont="1" applyFill="1"/>
    <xf numFmtId="0" fontId="4" fillId="11" borderId="5" xfId="4" applyFont="1" applyFill="1" applyBorder="1"/>
    <xf numFmtId="0" fontId="4" fillId="0" borderId="8" xfId="4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4" fillId="0" borderId="9" xfId="0" applyNumberFormat="1" applyFont="1" applyFill="1" applyBorder="1" applyAlignment="1">
      <alignment vertical="center"/>
    </xf>
    <xf numFmtId="3" fontId="55" fillId="0" borderId="5" xfId="5" applyNumberFormat="1" applyFont="1" applyFill="1" applyBorder="1"/>
    <xf numFmtId="180" fontId="55" fillId="0" borderId="0" xfId="1" quotePrefix="1" applyNumberFormat="1" applyFont="1" applyFill="1" applyBorder="1" applyAlignment="1">
      <alignment horizontal="right"/>
    </xf>
    <xf numFmtId="1" fontId="55" fillId="0" borderId="2" xfId="1" applyNumberFormat="1" applyFont="1" applyFill="1" applyBorder="1" applyAlignment="1">
      <alignment horizontal="right"/>
    </xf>
    <xf numFmtId="179" fontId="55" fillId="0" borderId="0" xfId="5" applyNumberFormat="1" applyFont="1" applyFill="1" applyBorder="1" applyAlignment="1">
      <alignment horizontal="right"/>
    </xf>
    <xf numFmtId="180" fontId="36" fillId="0" borderId="0" xfId="1" quotePrefix="1" applyNumberFormat="1" applyFont="1" applyFill="1" applyBorder="1" applyAlignment="1">
      <alignment horizontal="right"/>
    </xf>
    <xf numFmtId="180" fontId="55" fillId="0" borderId="11" xfId="1" quotePrefix="1" applyNumberFormat="1" applyFont="1" applyFill="1" applyBorder="1" applyAlignment="1">
      <alignment horizontal="right"/>
    </xf>
    <xf numFmtId="165" fontId="58" fillId="0" borderId="9" xfId="1" applyNumberFormat="1" applyFont="1" applyFill="1" applyBorder="1"/>
    <xf numFmtId="165" fontId="58" fillId="0" borderId="5" xfId="1" applyNumberFormat="1" applyFont="1" applyFill="1" applyBorder="1"/>
    <xf numFmtId="4" fontId="58" fillId="0" borderId="5" xfId="1" applyNumberFormat="1" applyFont="1" applyFill="1" applyBorder="1"/>
    <xf numFmtId="3" fontId="58" fillId="0" borderId="5" xfId="1" applyNumberFormat="1" applyFont="1" applyFill="1" applyBorder="1"/>
    <xf numFmtId="165" fontId="58" fillId="0" borderId="2" xfId="1" applyNumberFormat="1" applyFont="1" applyFill="1" applyBorder="1"/>
    <xf numFmtId="180" fontId="57" fillId="0" borderId="0" xfId="1" applyNumberFormat="1" applyFont="1" applyFill="1" applyBorder="1" applyAlignment="1">
      <alignment horizontal="right"/>
    </xf>
    <xf numFmtId="165" fontId="58" fillId="0" borderId="7" xfId="1" applyNumberFormat="1" applyFont="1" applyFill="1" applyBorder="1"/>
    <xf numFmtId="165" fontId="58" fillId="0" borderId="8" xfId="1" applyNumberFormat="1" applyFont="1" applyFill="1" applyBorder="1"/>
    <xf numFmtId="165" fontId="57" fillId="0" borderId="6" xfId="5" applyNumberFormat="1" applyFont="1" applyFill="1" applyBorder="1"/>
    <xf numFmtId="165" fontId="58" fillId="0" borderId="7" xfId="5" applyNumberFormat="1" applyFont="1" applyFill="1" applyBorder="1"/>
    <xf numFmtId="165" fontId="58" fillId="0" borderId="5" xfId="5" applyNumberFormat="1" applyFont="1" applyFill="1" applyBorder="1"/>
    <xf numFmtId="165" fontId="58" fillId="0" borderId="2" xfId="5" applyNumberFormat="1" applyFont="1" applyFill="1" applyBorder="1"/>
    <xf numFmtId="165" fontId="58" fillId="0" borderId="9" xfId="0" applyNumberFormat="1" applyFont="1" applyFill="1" applyBorder="1" applyAlignment="1">
      <alignment vertical="center"/>
    </xf>
    <xf numFmtId="165" fontId="57" fillId="0" borderId="5" xfId="5" applyNumberFormat="1" applyFont="1" applyFill="1" applyBorder="1"/>
    <xf numFmtId="165" fontId="58" fillId="0" borderId="8" xfId="5" applyNumberFormat="1" applyFont="1" applyFill="1" applyBorder="1"/>
    <xf numFmtId="165" fontId="57" fillId="0" borderId="7" xfId="56" applyNumberFormat="1" applyFont="1" applyFill="1" applyAlignment="1">
      <alignment vertical="center"/>
    </xf>
    <xf numFmtId="165" fontId="58" fillId="0" borderId="0" xfId="5" applyNumberFormat="1" applyFont="1" applyFill="1" applyBorder="1"/>
    <xf numFmtId="4" fontId="57" fillId="0" borderId="6" xfId="5" applyNumberFormat="1" applyFont="1" applyFill="1" applyBorder="1"/>
    <xf numFmtId="165" fontId="57" fillId="0" borderId="6" xfId="1" applyNumberFormat="1" applyFont="1" applyFill="1" applyBorder="1"/>
    <xf numFmtId="165" fontId="58" fillId="0" borderId="0" xfId="1" applyNumberFormat="1" applyFont="1" applyFill="1" applyBorder="1"/>
    <xf numFmtId="4" fontId="58" fillId="0" borderId="9" xfId="1" applyNumberFormat="1" applyFont="1" applyFill="1" applyBorder="1"/>
    <xf numFmtId="165" fontId="4" fillId="0" borderId="0" xfId="1" applyNumberFormat="1" applyFont="1" applyFill="1" applyBorder="1"/>
    <xf numFmtId="0" fontId="4" fillId="0" borderId="2" xfId="4" applyFont="1" applyFill="1" applyBorder="1"/>
    <xf numFmtId="0" fontId="4" fillId="0" borderId="0" xfId="0" applyFont="1" applyFill="1"/>
    <xf numFmtId="166" fontId="36" fillId="0" borderId="2" xfId="1" applyNumberFormat="1" applyFont="1" applyFill="1" applyBorder="1" applyAlignment="1">
      <alignment horizontal="right"/>
    </xf>
    <xf numFmtId="178" fontId="36" fillId="0" borderId="0" xfId="1" applyNumberFormat="1" applyFont="1" applyFill="1" applyBorder="1" applyAlignment="1">
      <alignment horizontal="right"/>
    </xf>
    <xf numFmtId="166" fontId="4" fillId="0" borderId="2" xfId="5" applyNumberFormat="1" applyFont="1" applyFill="1" applyBorder="1" applyAlignment="1">
      <alignment horizontal="right"/>
    </xf>
    <xf numFmtId="180" fontId="36" fillId="0" borderId="11" xfId="1" applyNumberFormat="1" applyFont="1" applyFill="1" applyBorder="1" applyAlignment="1">
      <alignment horizontal="right"/>
    </xf>
    <xf numFmtId="178" fontId="36" fillId="0" borderId="11" xfId="1" applyNumberFormat="1" applyFont="1" applyFill="1" applyBorder="1" applyAlignment="1">
      <alignment horizontal="right"/>
    </xf>
    <xf numFmtId="3" fontId="54" fillId="0" borderId="9" xfId="51" applyNumberFormat="1" applyFont="1" applyFill="1" applyBorder="1"/>
    <xf numFmtId="3" fontId="54" fillId="0" borderId="9" xfId="5" applyNumberFormat="1" applyFont="1" applyFill="1" applyBorder="1"/>
    <xf numFmtId="178" fontId="55" fillId="0" borderId="0" xfId="5" applyNumberFormat="1" applyFont="1" applyFill="1" applyBorder="1" applyAlignment="1">
      <alignment horizontal="right"/>
    </xf>
    <xf numFmtId="1" fontId="55" fillId="12" borderId="2" xfId="5" applyNumberFormat="1" applyFont="1" applyFill="1" applyBorder="1" applyAlignment="1">
      <alignment horizontal="right"/>
    </xf>
    <xf numFmtId="165" fontId="55" fillId="12" borderId="2" xfId="1" applyNumberFormat="1" applyFont="1" applyFill="1" applyBorder="1"/>
    <xf numFmtId="0" fontId="9" fillId="0" borderId="11" xfId="0" applyFont="1" applyFill="1" applyBorder="1"/>
    <xf numFmtId="0" fontId="9" fillId="0" borderId="0" xfId="0" applyFont="1" applyFill="1" applyBorder="1"/>
    <xf numFmtId="165" fontId="4" fillId="0" borderId="8" xfId="42" applyNumberFormat="1" applyFont="1" applyFill="1" applyBorder="1" applyAlignment="1">
      <alignment horizontal="left" indent="1"/>
    </xf>
    <xf numFmtId="165" fontId="4" fillId="0" borderId="6" xfId="42" applyNumberFormat="1" applyFont="1" applyFill="1" applyBorder="1"/>
    <xf numFmtId="165" fontId="54" fillId="0" borderId="6" xfId="5" applyNumberFormat="1" applyFont="1" applyFill="1" applyBorder="1"/>
    <xf numFmtId="175" fontId="4" fillId="9" borderId="0" xfId="5" applyNumberFormat="1" applyFont="1" applyFill="1" applyBorder="1"/>
    <xf numFmtId="0" fontId="4" fillId="9" borderId="0" xfId="0" applyFont="1" applyFill="1"/>
    <xf numFmtId="165" fontId="36" fillId="0" borderId="0" xfId="0" applyNumberFormat="1" applyFont="1"/>
    <xf numFmtId="166" fontId="36" fillId="0" borderId="0" xfId="42" applyNumberFormat="1" applyFont="1"/>
    <xf numFmtId="165" fontId="36" fillId="10" borderId="2" xfId="1" applyNumberFormat="1" applyFont="1" applyFill="1" applyBorder="1"/>
    <xf numFmtId="1" fontId="36" fillId="10" borderId="2" xfId="5" applyNumberFormat="1" applyFont="1" applyFill="1" applyBorder="1" applyAlignment="1">
      <alignment horizontal="right"/>
    </xf>
    <xf numFmtId="0" fontId="54" fillId="9" borderId="0" xfId="0" applyFont="1" applyFill="1"/>
    <xf numFmtId="179" fontId="63" fillId="0" borderId="0" xfId="5" applyNumberFormat="1" applyFont="1" applyFill="1" applyBorder="1" applyAlignment="1">
      <alignment horizontal="right"/>
    </xf>
    <xf numFmtId="165" fontId="36" fillId="0" borderId="0" xfId="0" applyNumberFormat="1" applyFont="1" applyBorder="1"/>
    <xf numFmtId="165" fontId="36" fillId="13" borderId="0" xfId="58" applyNumberFormat="1" applyFill="1" applyBorder="1" applyAlignment="1">
      <alignment horizontal="right"/>
    </xf>
    <xf numFmtId="165" fontId="62" fillId="0" borderId="0" xfId="59" applyNumberFormat="1" applyFill="1" applyBorder="1" applyAlignment="1">
      <alignment horizontal="right"/>
    </xf>
    <xf numFmtId="175" fontId="54" fillId="9" borderId="0" xfId="5" applyNumberFormat="1" applyFont="1" applyFill="1" applyBorder="1"/>
    <xf numFmtId="178" fontId="63" fillId="10" borderId="0" xfId="5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166" fontId="4" fillId="0" borderId="0" xfId="42" applyNumberFormat="1" applyFont="1" applyFill="1" applyBorder="1"/>
    <xf numFmtId="0" fontId="64" fillId="0" borderId="0" xfId="1" applyFont="1" applyFill="1"/>
    <xf numFmtId="0" fontId="66" fillId="0" borderId="0" xfId="1" applyFont="1" applyFill="1"/>
    <xf numFmtId="175" fontId="66" fillId="0" borderId="0" xfId="1" applyNumberFormat="1" applyFont="1" applyFill="1" applyBorder="1"/>
    <xf numFmtId="0" fontId="65" fillId="0" borderId="0" xfId="5" applyFont="1" applyFill="1" applyBorder="1"/>
    <xf numFmtId="0" fontId="56" fillId="0" borderId="0" xfId="1" applyFont="1" applyFill="1" applyBorder="1" applyAlignment="1">
      <alignment horizontal="left" vertical="top" wrapText="1"/>
    </xf>
    <xf numFmtId="165" fontId="58" fillId="0" borderId="6" xfId="5" applyNumberFormat="1" applyFont="1" applyFill="1" applyBorder="1"/>
    <xf numFmtId="1" fontId="57" fillId="0" borderId="0" xfId="1" applyNumberFormat="1" applyFont="1" applyFill="1" applyBorder="1" applyAlignment="1">
      <alignment horizontal="right"/>
    </xf>
    <xf numFmtId="1" fontId="55" fillId="0" borderId="0" xfId="1" applyNumberFormat="1" applyFont="1" applyFill="1" applyBorder="1" applyAlignment="1">
      <alignment horizontal="right"/>
    </xf>
    <xf numFmtId="165" fontId="58" fillId="14" borderId="5" xfId="1" applyNumberFormat="1" applyFont="1" applyFill="1" applyBorder="1"/>
    <xf numFmtId="165" fontId="54" fillId="14" borderId="5" xfId="1" applyNumberFormat="1" applyFont="1" applyFill="1" applyBorder="1"/>
    <xf numFmtId="165" fontId="54" fillId="0" borderId="9" xfId="0" applyNumberFormat="1" applyFont="1" applyFill="1" applyBorder="1" applyAlignment="1">
      <alignment horizontal="right"/>
    </xf>
    <xf numFmtId="165" fontId="54" fillId="0" borderId="0" xfId="0" applyNumberFormat="1" applyFont="1" applyFill="1" applyAlignment="1">
      <alignment horizontal="right"/>
    </xf>
    <xf numFmtId="165" fontId="54" fillId="0" borderId="5" xfId="0" applyNumberFormat="1" applyFont="1" applyFill="1" applyBorder="1" applyAlignment="1">
      <alignment horizontal="right"/>
    </xf>
    <xf numFmtId="165" fontId="54" fillId="0" borderId="8" xfId="0" applyNumberFormat="1" applyFont="1" applyFill="1" applyBorder="1" applyAlignment="1">
      <alignment horizontal="right"/>
    </xf>
    <xf numFmtId="165" fontId="54" fillId="0" borderId="0" xfId="0" applyNumberFormat="1" applyFont="1" applyFill="1" applyBorder="1" applyAlignment="1">
      <alignment horizontal="right"/>
    </xf>
    <xf numFmtId="0" fontId="4" fillId="0" borderId="7" xfId="4" applyFont="1" applyFill="1" applyBorder="1"/>
    <xf numFmtId="175" fontId="67" fillId="0" borderId="0" xfId="1" applyNumberFormat="1" applyFont="1" applyFill="1" applyBorder="1"/>
    <xf numFmtId="165" fontId="55" fillId="0" borderId="2" xfId="5" applyNumberFormat="1" applyFont="1" applyFill="1" applyBorder="1"/>
    <xf numFmtId="0" fontId="54" fillId="0" borderId="2" xfId="4" applyFont="1" applyFill="1" applyBorder="1"/>
    <xf numFmtId="178" fontId="55" fillId="0" borderId="2" xfId="5" applyNumberFormat="1" applyFont="1" applyFill="1" applyBorder="1" applyAlignment="1">
      <alignment horizontal="right"/>
    </xf>
    <xf numFmtId="178" fontId="63" fillId="0" borderId="2" xfId="5" applyNumberFormat="1" applyFont="1" applyFill="1" applyBorder="1" applyAlignment="1">
      <alignment horizontal="right"/>
    </xf>
    <xf numFmtId="179" fontId="54" fillId="0" borderId="0" xfId="5" applyNumberFormat="1" applyFont="1" applyFill="1" applyBorder="1" applyAlignment="1">
      <alignment horizontal="right"/>
    </xf>
    <xf numFmtId="180" fontId="36" fillId="0" borderId="11" xfId="1" quotePrefix="1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2" xfId="4" applyFont="1" applyFill="1" applyBorder="1"/>
    <xf numFmtId="0" fontId="2" fillId="0" borderId="2" xfId="4" applyFont="1" applyFill="1" applyBorder="1"/>
    <xf numFmtId="165" fontId="60" fillId="0" borderId="5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8" fillId="0" borderId="9" xfId="5" applyNumberFormat="1" applyFont="1" applyFill="1" applyBorder="1"/>
    <xf numFmtId="165" fontId="58" fillId="14" borderId="8" xfId="5" applyNumberFormat="1" applyFont="1" applyFill="1" applyBorder="1"/>
    <xf numFmtId="165" fontId="54" fillId="14" borderId="8" xfId="5" applyNumberFormat="1" applyFont="1" applyFill="1" applyBorder="1"/>
    <xf numFmtId="0" fontId="36" fillId="0" borderId="6" xfId="4" applyFont="1" applyFill="1" applyBorder="1"/>
    <xf numFmtId="0" fontId="36" fillId="0" borderId="2" xfId="4" applyFont="1" applyFill="1" applyBorder="1"/>
    <xf numFmtId="165" fontId="60" fillId="0" borderId="0" xfId="42" applyNumberFormat="1" applyFont="1" applyFill="1" applyBorder="1"/>
    <xf numFmtId="165" fontId="61" fillId="0" borderId="5" xfId="42" applyNumberFormat="1" applyFont="1" applyFill="1" applyBorder="1"/>
    <xf numFmtId="165" fontId="61" fillId="0" borderId="0" xfId="42" applyNumberFormat="1" applyFont="1" applyFill="1" applyBorder="1"/>
    <xf numFmtId="0" fontId="4" fillId="0" borderId="2" xfId="4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top" wrapText="1"/>
    </xf>
    <xf numFmtId="165" fontId="54" fillId="14" borderId="6" xfId="1" applyNumberFormat="1" applyFont="1" applyFill="1" applyBorder="1"/>
    <xf numFmtId="4" fontId="54" fillId="0" borderId="6" xfId="1" applyNumberFormat="1" applyFont="1" applyFill="1" applyBorder="1"/>
    <xf numFmtId="165" fontId="36" fillId="0" borderId="6" xfId="42" applyNumberFormat="1" applyFont="1" applyFill="1" applyBorder="1"/>
    <xf numFmtId="178" fontId="55" fillId="0" borderId="2" xfId="1" applyNumberFormat="1" applyFont="1" applyFill="1" applyBorder="1" applyAlignment="1">
      <alignment horizontal="right"/>
    </xf>
    <xf numFmtId="0" fontId="55" fillId="0" borderId="0" xfId="0" applyFont="1" applyFill="1" applyBorder="1"/>
    <xf numFmtId="0" fontId="54" fillId="0" borderId="0" xfId="5" applyFont="1" applyFill="1" applyBorder="1"/>
    <xf numFmtId="165" fontId="54" fillId="0" borderId="9" xfId="0" applyNumberFormat="1" applyFont="1" applyBorder="1"/>
    <xf numFmtId="165" fontId="68" fillId="0" borderId="5" xfId="1" applyNumberFormat="1" applyFont="1" applyFill="1" applyBorder="1"/>
    <xf numFmtId="165" fontId="68" fillId="0" borderId="9" xfId="1" applyNumberFormat="1" applyFont="1" applyFill="1" applyBorder="1"/>
    <xf numFmtId="165" fontId="68" fillId="0" borderId="8" xfId="1" applyNumberFormat="1" applyFont="1" applyFill="1" applyBorder="1"/>
    <xf numFmtId="165" fontId="69" fillId="0" borderId="6" xfId="1" applyNumberFormat="1" applyFont="1" applyFill="1" applyBorder="1"/>
    <xf numFmtId="4" fontId="54" fillId="0" borderId="2" xfId="1" applyNumberFormat="1" applyFont="1" applyFill="1" applyBorder="1"/>
    <xf numFmtId="9" fontId="4" fillId="0" borderId="0" xfId="42" applyFont="1" applyFill="1"/>
    <xf numFmtId="165" fontId="54" fillId="0" borderId="9" xfId="0" applyNumberFormat="1" applyFont="1" applyFill="1" applyBorder="1"/>
    <xf numFmtId="178" fontId="55" fillId="10" borderId="2" xfId="1" applyNumberFormat="1" applyFont="1" applyFill="1" applyBorder="1" applyAlignment="1">
      <alignment horizontal="right"/>
    </xf>
    <xf numFmtId="165" fontId="54" fillId="12" borderId="2" xfId="5" applyNumberFormat="1" applyFont="1" applyFill="1" applyBorder="1"/>
    <xf numFmtId="165" fontId="4" fillId="0" borderId="5" xfId="5" applyNumberFormat="1" applyFont="1" applyFill="1" applyBorder="1"/>
    <xf numFmtId="166" fontId="4" fillId="0" borderId="5" xfId="5" applyNumberFormat="1" applyFont="1" applyFill="1" applyBorder="1" applyAlignment="1">
      <alignment horizontal="right"/>
    </xf>
    <xf numFmtId="1" fontId="36" fillId="10" borderId="2" xfId="1" applyNumberFormat="1" applyFont="1" applyFill="1" applyBorder="1" applyAlignment="1">
      <alignment horizontal="right"/>
    </xf>
    <xf numFmtId="1" fontId="55" fillId="12" borderId="2" xfId="1" applyNumberFormat="1" applyFont="1" applyFill="1" applyBorder="1" applyAlignment="1">
      <alignment horizontal="right"/>
    </xf>
    <xf numFmtId="175" fontId="68" fillId="0" borderId="0" xfId="5" applyNumberFormat="1" applyFont="1" applyFill="1" applyBorder="1"/>
    <xf numFmtId="0" fontId="69" fillId="0" borderId="0" xfId="0" applyFont="1" applyFill="1" applyBorder="1"/>
    <xf numFmtId="165" fontId="69" fillId="0" borderId="6" xfId="5" applyNumberFormat="1" applyFont="1" applyFill="1" applyBorder="1"/>
    <xf numFmtId="165" fontId="68" fillId="0" borderId="5" xfId="5" applyNumberFormat="1" applyFont="1" applyFill="1" applyBorder="1"/>
    <xf numFmtId="165" fontId="68" fillId="0" borderId="6" xfId="5" applyNumberFormat="1" applyFont="1" applyFill="1" applyBorder="1"/>
    <xf numFmtId="0" fontId="68" fillId="0" borderId="0" xfId="5" applyFont="1" applyFill="1" applyBorder="1"/>
    <xf numFmtId="0" fontId="70" fillId="0" borderId="0" xfId="1" applyFont="1" applyFill="1" applyBorder="1" applyAlignment="1">
      <alignment horizontal="left" vertical="top" wrapText="1"/>
    </xf>
    <xf numFmtId="175" fontId="68" fillId="0" borderId="0" xfId="1" applyNumberFormat="1" applyFont="1" applyFill="1" applyBorder="1"/>
    <xf numFmtId="0" fontId="69" fillId="0" borderId="2" xfId="0" applyFont="1" applyFill="1" applyBorder="1"/>
    <xf numFmtId="4" fontId="68" fillId="0" borderId="5" xfId="1" applyNumberFormat="1" applyFont="1" applyFill="1" applyBorder="1"/>
    <xf numFmtId="0" fontId="68" fillId="0" borderId="8" xfId="53" applyFont="1" applyFill="1" applyBorder="1"/>
    <xf numFmtId="180" fontId="69" fillId="0" borderId="0" xfId="1" quotePrefix="1" applyNumberFormat="1" applyFont="1" applyFill="1" applyBorder="1" applyAlignment="1">
      <alignment horizontal="right"/>
    </xf>
    <xf numFmtId="165" fontId="69" fillId="0" borderId="2" xfId="1" applyNumberFormat="1" applyFont="1" applyFill="1" applyBorder="1"/>
    <xf numFmtId="165" fontId="68" fillId="0" borderId="7" xfId="1" applyNumberFormat="1" applyFont="1" applyFill="1" applyBorder="1"/>
    <xf numFmtId="165" fontId="68" fillId="0" borderId="0" xfId="1" applyNumberFormat="1" applyFont="1" applyFill="1" applyBorder="1"/>
    <xf numFmtId="175" fontId="71" fillId="0" borderId="0" xfId="1" applyNumberFormat="1" applyFont="1" applyFill="1" applyBorder="1"/>
    <xf numFmtId="0" fontId="68" fillId="0" borderId="0" xfId="0" applyFont="1" applyFill="1"/>
    <xf numFmtId="0" fontId="68" fillId="9" borderId="0" xfId="0" applyFont="1" applyFill="1"/>
    <xf numFmtId="165" fontId="72" fillId="0" borderId="6" xfId="1" applyNumberFormat="1" applyFont="1" applyFill="1" applyBorder="1"/>
    <xf numFmtId="165" fontId="71" fillId="0" borderId="5" xfId="1" applyNumberFormat="1" applyFont="1" applyFill="1" applyBorder="1"/>
    <xf numFmtId="165" fontId="71" fillId="0" borderId="9" xfId="1" applyNumberFormat="1" applyFont="1" applyFill="1" applyBorder="1"/>
    <xf numFmtId="165" fontId="71" fillId="0" borderId="8" xfId="1" applyNumberFormat="1" applyFont="1" applyFill="1" applyBorder="1"/>
    <xf numFmtId="175" fontId="68" fillId="9" borderId="0" xfId="5" applyNumberFormat="1" applyFont="1" applyFill="1" applyBorder="1"/>
    <xf numFmtId="165" fontId="72" fillId="0" borderId="6" xfId="1" applyNumberFormat="1" applyFont="1" applyFill="1" applyBorder="1" applyAlignment="1">
      <alignment horizontal="right"/>
    </xf>
    <xf numFmtId="165" fontId="71" fillId="0" borderId="5" xfId="1" applyNumberFormat="1" applyFont="1" applyFill="1" applyBorder="1" applyAlignment="1">
      <alignment horizontal="right"/>
    </xf>
    <xf numFmtId="165" fontId="71" fillId="0" borderId="8" xfId="1" applyNumberFormat="1" applyFont="1" applyFill="1" applyBorder="1" applyAlignment="1">
      <alignment horizontal="right"/>
    </xf>
    <xf numFmtId="0" fontId="55" fillId="0" borderId="2" xfId="0" applyFont="1" applyBorder="1"/>
    <xf numFmtId="4" fontId="54" fillId="0" borderId="5" xfId="1" applyNumberFormat="1" applyFont="1" applyFill="1" applyBorder="1" applyAlignment="1">
      <alignment horizontal="right"/>
    </xf>
    <xf numFmtId="166" fontId="4" fillId="0" borderId="9" xfId="1" applyNumberFormat="1" applyFont="1" applyFill="1" applyBorder="1" applyAlignment="1">
      <alignment horizontal="right"/>
    </xf>
    <xf numFmtId="166" fontId="4" fillId="0" borderId="5" xfId="1" applyNumberFormat="1" applyFont="1" applyFill="1" applyBorder="1" applyAlignment="1">
      <alignment horizontal="right"/>
    </xf>
    <xf numFmtId="4" fontId="4" fillId="0" borderId="5" xfId="1" applyNumberFormat="1" applyFont="1" applyFill="1" applyBorder="1"/>
    <xf numFmtId="4" fontId="4" fillId="0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4" fontId="4" fillId="0" borderId="9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6" fontId="4" fillId="0" borderId="7" xfId="1" applyNumberFormat="1" applyFont="1" applyFill="1" applyBorder="1" applyAlignment="1">
      <alignment horizontal="right"/>
    </xf>
    <xf numFmtId="165" fontId="0" fillId="0" borderId="9" xfId="0" applyNumberFormat="1" applyFill="1" applyBorder="1"/>
    <xf numFmtId="0" fontId="55" fillId="0" borderId="0" xfId="0" applyFont="1" applyBorder="1"/>
    <xf numFmtId="165" fontId="4" fillId="0" borderId="7" xfId="5" applyNumberFormat="1" applyFont="1" applyFill="1" applyBorder="1"/>
    <xf numFmtId="166" fontId="4" fillId="0" borderId="7" xfId="5" applyNumberFormat="1" applyFont="1" applyFill="1" applyBorder="1" applyAlignment="1">
      <alignment horizontal="right"/>
    </xf>
    <xf numFmtId="166" fontId="4" fillId="0" borderId="9" xfId="5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vertical="center"/>
    </xf>
    <xf numFmtId="165" fontId="4" fillId="0" borderId="9" xfId="5" applyNumberFormat="1" applyFont="1" applyFill="1" applyBorder="1"/>
    <xf numFmtId="166" fontId="4" fillId="0" borderId="8" xfId="5" applyNumberFormat="1" applyFont="1" applyFill="1" applyBorder="1" applyAlignment="1">
      <alignment horizontal="right"/>
    </xf>
    <xf numFmtId="165" fontId="36" fillId="0" borderId="5" xfId="5" applyNumberFormat="1" applyFont="1" applyFill="1" applyBorder="1"/>
    <xf numFmtId="166" fontId="36" fillId="0" borderId="5" xfId="5" applyNumberFormat="1" applyFont="1" applyFill="1" applyBorder="1" applyAlignment="1">
      <alignment horizontal="right"/>
    </xf>
    <xf numFmtId="165" fontId="4" fillId="0" borderId="8" xfId="5" applyNumberFormat="1" applyFont="1" applyFill="1" applyBorder="1"/>
    <xf numFmtId="166" fontId="36" fillId="0" borderId="8" xfId="5" applyNumberFormat="1" applyFont="1" applyFill="1" applyBorder="1" applyAlignment="1">
      <alignment horizontal="right"/>
    </xf>
    <xf numFmtId="165" fontId="36" fillId="0" borderId="7" xfId="56" applyNumberFormat="1" applyFont="1" applyFill="1" applyAlignment="1">
      <alignment vertical="center"/>
    </xf>
    <xf numFmtId="166" fontId="4" fillId="0" borderId="6" xfId="5" applyNumberFormat="1" applyFont="1" applyFill="1" applyBorder="1" applyAlignment="1">
      <alignment horizontal="right"/>
    </xf>
    <xf numFmtId="165" fontId="4" fillId="0" borderId="6" xfId="5" applyNumberFormat="1" applyFont="1" applyFill="1" applyBorder="1"/>
    <xf numFmtId="4" fontId="36" fillId="0" borderId="6" xfId="5" applyNumberFormat="1" applyFont="1" applyFill="1" applyBorder="1"/>
    <xf numFmtId="166" fontId="36" fillId="0" borderId="7" xfId="5" applyNumberFormat="1" applyFont="1" applyFill="1" applyBorder="1" applyAlignment="1">
      <alignment horizontal="right"/>
    </xf>
    <xf numFmtId="166" fontId="4" fillId="0" borderId="0" xfId="5" applyNumberFormat="1" applyFont="1" applyFill="1" applyBorder="1" applyAlignment="1">
      <alignment horizontal="right"/>
    </xf>
    <xf numFmtId="165" fontId="36" fillId="0" borderId="6" xfId="1" applyNumberFormat="1" applyFont="1" applyFill="1" applyBorder="1"/>
    <xf numFmtId="166" fontId="36" fillId="0" borderId="6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3" fontId="4" fillId="0" borderId="7" xfId="5" applyNumberFormat="1" applyFont="1" applyFill="1" applyBorder="1"/>
    <xf numFmtId="3" fontId="4" fillId="0" borderId="9" xfId="51" applyNumberFormat="1" applyFont="1" applyFill="1" applyBorder="1"/>
    <xf numFmtId="3" fontId="4" fillId="0" borderId="5" xfId="5" applyNumberFormat="1" applyFont="1" applyFill="1" applyBorder="1"/>
    <xf numFmtId="3" fontId="36" fillId="0" borderId="8" xfId="5" applyNumberFormat="1" applyFont="1" applyFill="1" applyBorder="1"/>
    <xf numFmtId="3" fontId="4" fillId="0" borderId="0" xfId="5" applyNumberFormat="1" applyFont="1" applyFill="1" applyBorder="1"/>
    <xf numFmtId="3" fontId="36" fillId="0" borderId="6" xfId="5" applyNumberFormat="1" applyFont="1" applyFill="1" applyBorder="1"/>
    <xf numFmtId="4" fontId="55" fillId="0" borderId="2" xfId="5" applyNumberFormat="1" applyFont="1" applyFill="1" applyBorder="1"/>
    <xf numFmtId="4" fontId="4" fillId="0" borderId="2" xfId="1" applyNumberFormat="1" applyFont="1" applyFill="1" applyBorder="1"/>
    <xf numFmtId="4" fontId="4" fillId="0" borderId="6" xfId="1" applyNumberFormat="1" applyFont="1" applyFill="1" applyBorder="1"/>
    <xf numFmtId="3" fontId="4" fillId="0" borderId="8" xfId="5" applyNumberFormat="1" applyFont="1" applyFill="1" applyBorder="1"/>
    <xf numFmtId="3" fontId="36" fillId="0" borderId="5" xfId="5" applyNumberFormat="1" applyFont="1" applyFill="1" applyBorder="1"/>
    <xf numFmtId="165" fontId="73" fillId="0" borderId="6" xfId="1" applyNumberFormat="1" applyFont="1" applyFill="1" applyBorder="1" applyAlignment="1">
      <alignment horizontal="right"/>
    </xf>
    <xf numFmtId="165" fontId="67" fillId="0" borderId="5" xfId="1" applyNumberFormat="1" applyFont="1" applyFill="1" applyBorder="1" applyAlignment="1">
      <alignment horizontal="right"/>
    </xf>
    <xf numFmtId="165" fontId="67" fillId="0" borderId="8" xfId="1" applyNumberFormat="1" applyFont="1" applyFill="1" applyBorder="1" applyAlignment="1">
      <alignment horizontal="right"/>
    </xf>
    <xf numFmtId="165" fontId="4" fillId="0" borderId="9" xfId="1" applyNumberFormat="1" applyFont="1" applyFill="1" applyBorder="1"/>
    <xf numFmtId="165" fontId="0" fillId="0" borderId="0" xfId="0" applyNumberFormat="1" applyAlignment="1">
      <alignment horizontal="right"/>
    </xf>
    <xf numFmtId="165" fontId="36" fillId="0" borderId="0" xfId="58" applyNumberFormat="1" applyFill="1" applyBorder="1" applyAlignment="1">
      <alignment horizontal="right"/>
    </xf>
    <xf numFmtId="178" fontId="55" fillId="10" borderId="2" xfId="5" applyNumberFormat="1" applyFont="1" applyFill="1" applyBorder="1" applyAlignment="1">
      <alignment horizontal="right"/>
    </xf>
    <xf numFmtId="165" fontId="54" fillId="14" borderId="0" xfId="1" applyNumberFormat="1" applyFont="1" applyFill="1" applyBorder="1"/>
    <xf numFmtId="3" fontId="4" fillId="0" borderId="13" xfId="5" applyNumberFormat="1" applyFont="1" applyFill="1" applyBorder="1"/>
    <xf numFmtId="165" fontId="54" fillId="14" borderId="9" xfId="1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3" fontId="74" fillId="0" borderId="0" xfId="0" applyNumberFormat="1" applyFont="1"/>
    <xf numFmtId="3" fontId="75" fillId="0" borderId="0" xfId="1" applyNumberFormat="1" applyFont="1" applyFill="1" applyBorder="1"/>
    <xf numFmtId="0" fontId="75" fillId="0" borderId="0" xfId="1" applyFont="1" applyFill="1" applyBorder="1"/>
    <xf numFmtId="3" fontId="54" fillId="0" borderId="13" xfId="5" applyNumberFormat="1" applyFont="1" applyFill="1" applyBorder="1"/>
    <xf numFmtId="178" fontId="55" fillId="11" borderId="2" xfId="5" applyNumberFormat="1" applyFont="1" applyFill="1" applyBorder="1" applyAlignment="1">
      <alignment horizontal="right"/>
    </xf>
    <xf numFmtId="165" fontId="54" fillId="14" borderId="2" xfId="1" applyNumberFormat="1" applyFont="1" applyFill="1" applyBorder="1"/>
    <xf numFmtId="165" fontId="54" fillId="14" borderId="7" xfId="1" applyNumberFormat="1" applyFont="1" applyFill="1" applyBorder="1"/>
    <xf numFmtId="165" fontId="54" fillId="14" borderId="8" xfId="1" applyNumberFormat="1" applyFont="1" applyFill="1" applyBorder="1"/>
    <xf numFmtId="165" fontId="0" fillId="0" borderId="5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8" xfId="0" applyNumberForma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8" xfId="1" applyNumberFormat="1" applyFont="1" applyFill="1" applyBorder="1"/>
    <xf numFmtId="165" fontId="54" fillId="0" borderId="6" xfId="1" applyNumberFormat="1" applyFont="1" applyFill="1" applyBorder="1"/>
    <xf numFmtId="3" fontId="54" fillId="0" borderId="5" xfId="5" applyNumberFormat="1" applyFont="1" applyFill="1" applyBorder="1" applyAlignment="1">
      <alignment horizontal="right"/>
    </xf>
    <xf numFmtId="3" fontId="4" fillId="0" borderId="5" xfId="5" applyNumberFormat="1" applyFont="1" applyFill="1" applyBorder="1" applyAlignment="1">
      <alignment horizontal="right"/>
    </xf>
    <xf numFmtId="166" fontId="4" fillId="0" borderId="5" xfId="42" applyNumberFormat="1" applyFont="1" applyFill="1" applyBorder="1"/>
    <xf numFmtId="166" fontId="4" fillId="0" borderId="6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4" fillId="0" borderId="2" xfId="1" applyNumberFormat="1" applyFont="1" applyFill="1" applyBorder="1"/>
    <xf numFmtId="0" fontId="19" fillId="0" borderId="0" xfId="1" applyFont="1" applyAlignment="1">
      <alignment horizontal="left" vertical="top" wrapText="1"/>
    </xf>
    <xf numFmtId="0" fontId="17" fillId="0" borderId="0" xfId="1" applyFont="1" applyAlignment="1">
      <alignment wrapText="1"/>
    </xf>
    <xf numFmtId="0" fontId="64" fillId="0" borderId="0" xfId="1" applyFont="1" applyFill="1" applyAlignment="1">
      <alignment horizontal="left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left" vertical="top" wrapText="1"/>
    </xf>
    <xf numFmtId="0" fontId="43" fillId="0" borderId="0" xfId="4" applyFont="1" applyFill="1" applyBorder="1" applyAlignment="1"/>
    <xf numFmtId="0" fontId="4" fillId="0" borderId="0" xfId="5" applyFont="1" applyFill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9" fillId="9" borderId="0" xfId="1" applyFont="1" applyFill="1" applyAlignment="1">
      <alignment horizontal="left" wrapText="1"/>
    </xf>
    <xf numFmtId="0" fontId="9" fillId="9" borderId="0" xfId="1" applyFont="1" applyFill="1" applyBorder="1" applyAlignment="1">
      <alignment horizontal="left" vertical="top" wrapText="1"/>
    </xf>
    <xf numFmtId="0" fontId="64" fillId="9" borderId="0" xfId="1" applyFont="1" applyFill="1" applyBorder="1" applyAlignment="1">
      <alignment horizontal="left" vertical="top" wrapText="1"/>
    </xf>
  </cellXfs>
  <cellStyles count="60">
    <cellStyle name="%" xfId="1" xr:uid="{00000000-0005-0000-0000-000000000000}"/>
    <cellStyle name="% 2" xfId="2" xr:uid="{00000000-0005-0000-0000-000001000000}"/>
    <cellStyle name="% 3" xfId="3" xr:uid="{00000000-0005-0000-0000-000002000000}"/>
    <cellStyle name="%_Factsheet Layout" xfId="4" xr:uid="{00000000-0005-0000-0000-000003000000}"/>
    <cellStyle name="%_Factsheet VERBUND" xfId="5" xr:uid="{00000000-0005-0000-0000-000004000000}"/>
    <cellStyle name="6mal" xfId="6" xr:uid="{00000000-0005-0000-0000-000005000000}"/>
    <cellStyle name="args.style" xfId="7" xr:uid="{00000000-0005-0000-0000-000006000000}"/>
    <cellStyle name="auf tausender" xfId="8" xr:uid="{00000000-0005-0000-0000-000007000000}"/>
    <cellStyle name="category" xfId="9" xr:uid="{00000000-0005-0000-0000-000008000000}"/>
    <cellStyle name="Comma [0]_~ME0234" xfId="10" xr:uid="{00000000-0005-0000-0000-000009000000}"/>
    <cellStyle name="Comma [2]" xfId="11" xr:uid="{00000000-0005-0000-0000-00000A000000}"/>
    <cellStyle name="Comma_~ME0234" xfId="12" xr:uid="{00000000-0005-0000-0000-00000B000000}"/>
    <cellStyle name="Currency [0]_~ME0234" xfId="13" xr:uid="{00000000-0005-0000-0000-00000C000000}"/>
    <cellStyle name="Currency_~ME0234" xfId="14" xr:uid="{00000000-0005-0000-0000-00000D000000}"/>
    <cellStyle name="Dezimal 2" xfId="15" xr:uid="{00000000-0005-0000-0000-00000E000000}"/>
    <cellStyle name="Dezimal 3" xfId="16" xr:uid="{00000000-0005-0000-0000-00000F000000}"/>
    <cellStyle name="Footnote" xfId="17" xr:uid="{00000000-0005-0000-0000-000010000000}"/>
    <cellStyle name="Grey" xfId="18" xr:uid="{00000000-0005-0000-0000-000011000000}"/>
    <cellStyle name="HEADER" xfId="19" xr:uid="{00000000-0005-0000-0000-000012000000}"/>
    <cellStyle name="InLink" xfId="21" xr:uid="{00000000-0005-0000-0000-000013000000}"/>
    <cellStyle name="Input" xfId="22" xr:uid="{00000000-0005-0000-0000-000014000000}"/>
    <cellStyle name="Input [yellow]" xfId="23" xr:uid="{00000000-0005-0000-0000-000015000000}"/>
    <cellStyle name="Input Cells" xfId="24" xr:uid="{00000000-0005-0000-0000-000016000000}"/>
    <cellStyle name="Input_APV" xfId="25" xr:uid="{00000000-0005-0000-0000-000017000000}"/>
    <cellStyle name="Komma 2" xfId="57" xr:uid="{00000000-0005-0000-0000-000018000000}"/>
    <cellStyle name="Kopf erste" xfId="59" xr:uid="{00000000-0005-0000-0000-000019000000}"/>
    <cellStyle name="Link" xfId="20" builtinId="8"/>
    <cellStyle name="Linked Cells" xfId="26" xr:uid="{00000000-0005-0000-0000-00001B000000}"/>
    <cellStyle name="Migliaia_Foglio1" xfId="27" xr:uid="{00000000-0005-0000-0000-00001C000000}"/>
    <cellStyle name="Millares [0]_96 Risk" xfId="28" xr:uid="{00000000-0005-0000-0000-00001D000000}"/>
    <cellStyle name="Millares_96 Risk" xfId="29" xr:uid="{00000000-0005-0000-0000-00001E000000}"/>
    <cellStyle name="Model" xfId="30" xr:uid="{00000000-0005-0000-0000-00001F000000}"/>
    <cellStyle name="Moneda [0]_96 Risk" xfId="31" xr:uid="{00000000-0005-0000-0000-000020000000}"/>
    <cellStyle name="Moneda_96 Risk" xfId="32" xr:uid="{00000000-0005-0000-0000-000021000000}"/>
    <cellStyle name="neg0.0" xfId="33" xr:uid="{00000000-0005-0000-0000-000022000000}"/>
    <cellStyle name="normal" xfId="34" xr:uid="{00000000-0005-0000-0000-000023000000}"/>
    <cellStyle name="Normal - Style1" xfId="35" xr:uid="{00000000-0005-0000-0000-000024000000}"/>
    <cellStyle name="Normal_~ME0234" xfId="36" xr:uid="{00000000-0005-0000-0000-000025000000}"/>
    <cellStyle name="Normale_Ratios" xfId="37" xr:uid="{00000000-0005-0000-0000-000026000000}"/>
    <cellStyle name="Output" xfId="38" xr:uid="{00000000-0005-0000-0000-000027000000}"/>
    <cellStyle name="per.style" xfId="39" xr:uid="{00000000-0005-0000-0000-000028000000}"/>
    <cellStyle name="Percent [2]" xfId="40" xr:uid="{00000000-0005-0000-0000-000029000000}"/>
    <cellStyle name="Percent_DCFKEY" xfId="41" xr:uid="{00000000-0005-0000-0000-00002A000000}"/>
    <cellStyle name="Prozent" xfId="42" builtinId="5"/>
    <cellStyle name="Prozent 2" xfId="43" xr:uid="{00000000-0005-0000-0000-00002C000000}"/>
    <cellStyle name="Prozent 3" xfId="44" xr:uid="{00000000-0005-0000-0000-00002D000000}"/>
    <cellStyle name="SAPBEXHLevel3" xfId="45" xr:uid="{00000000-0005-0000-0000-00002E000000}"/>
    <cellStyle name="SAPBEXHLevel3 2" xfId="46" xr:uid="{00000000-0005-0000-0000-00002F000000}"/>
    <cellStyle name="SAPBEXHLevel3_Factsheet VERBUND" xfId="47" xr:uid="{00000000-0005-0000-0000-000030000000}"/>
    <cellStyle name="SAPBEXstdData" xfId="48" xr:uid="{00000000-0005-0000-0000-000031000000}"/>
    <cellStyle name="SAPBEXstdItem" xfId="49" xr:uid="{00000000-0005-0000-0000-000032000000}"/>
    <cellStyle name="SAPBEXstdItemX" xfId="50" xr:uid="{00000000-0005-0000-0000-000033000000}"/>
    <cellStyle name="Standard" xfId="0" builtinId="0"/>
    <cellStyle name="Standard 2" xfId="51" xr:uid="{00000000-0005-0000-0000-000035000000}"/>
    <cellStyle name="Standard 3" xfId="52" xr:uid="{00000000-0005-0000-0000-000036000000}"/>
    <cellStyle name="Standard_Financial StatementsTA_1Q_03" xfId="53" xr:uid="{00000000-0005-0000-0000-000037000000}"/>
    <cellStyle name="subhead" xfId="54" xr:uid="{00000000-0005-0000-0000-000038000000}"/>
    <cellStyle name="Summe" xfId="58" xr:uid="{00000000-0005-0000-0000-000039000000}"/>
    <cellStyle name="Title" xfId="55" xr:uid="{00000000-0005-0000-0000-00003A000000}"/>
    <cellStyle name="Zwischensumme" xfId="56" xr:uid="{00000000-0005-0000-0000-00003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33"/>
      <rgbColor rgb="00FF9933"/>
      <rgbColor rgb="000000FF"/>
      <rgbColor rgb="00FFFF00"/>
      <rgbColor rgb="00FF00FF"/>
      <rgbColor rgb="00A6D514"/>
      <rgbColor rgb="00800000"/>
      <rgbColor rgb="00008000"/>
      <rgbColor rgb="00000080"/>
      <rgbColor rgb="00808000"/>
      <rgbColor rgb="00800080"/>
      <rgbColor rgb="00008080"/>
      <rgbColor rgb="00EAEAEA"/>
      <rgbColor rgb="00A9AAAB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CAE672"/>
      <rgbColor rgb="005981AA"/>
      <rgbColor rgb="00004071"/>
      <rgbColor rgb="00FECC00"/>
      <rgbColor rgb="00EF4E23"/>
      <rgbColor rgb="00EF4E23"/>
      <rgbColor rgb="00D7E1ED"/>
      <rgbColor rgb="004D4D49"/>
      <rgbColor rgb="003366FF"/>
      <rgbColor rgb="0033CCCC"/>
      <rgbColor rgb="0099CC00"/>
      <rgbColor rgb="00FFCC00"/>
      <rgbColor rgb="00FF9900"/>
      <rgbColor rgb="00FF6600"/>
      <rgbColor rgb="00666699"/>
      <rgbColor rgb="00D4D4D5"/>
      <rgbColor rgb="00003366"/>
      <rgbColor rgb="00339966"/>
      <rgbColor rgb="00003300"/>
      <rgbColor rgb="00333300"/>
      <rgbColor rgb="00993300"/>
      <rgbColor rgb="00E4F2B8"/>
      <rgbColor rgb="00333399"/>
      <rgbColor rgb="00707173"/>
    </indexed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1427" name="AutoShape 1">
          <a:extLst>
            <a:ext uri="{FF2B5EF4-FFF2-40B4-BE49-F238E27FC236}">
              <a16:creationId xmlns:a16="http://schemas.microsoft.com/office/drawing/2014/main" id="{00000000-0008-0000-0100-0000C37A0000}"/>
            </a:ext>
          </a:extLst>
        </xdr:cNvPr>
        <xdr:cNvSpPr>
          <a:spLocks/>
        </xdr:cNvSpPr>
      </xdr:nvSpPr>
      <xdr:spPr bwMode="auto">
        <a:xfrm>
          <a:off x="255270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8" name="Text Box 8">
          <a:extLst>
            <a:ext uri="{FF2B5EF4-FFF2-40B4-BE49-F238E27FC236}">
              <a16:creationId xmlns:a16="http://schemas.microsoft.com/office/drawing/2014/main" id="{00000000-0008-0000-0100-0000C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9" name="Text Box 9">
          <a:extLst>
            <a:ext uri="{FF2B5EF4-FFF2-40B4-BE49-F238E27FC236}">
              <a16:creationId xmlns:a16="http://schemas.microsoft.com/office/drawing/2014/main" id="{00000000-0008-0000-0100-0000C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0" name="Text Box 10">
          <a:extLst>
            <a:ext uri="{FF2B5EF4-FFF2-40B4-BE49-F238E27FC236}">
              <a16:creationId xmlns:a16="http://schemas.microsoft.com/office/drawing/2014/main" id="{00000000-0008-0000-0100-0000C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1" name="Text Box 11">
          <a:extLst>
            <a:ext uri="{FF2B5EF4-FFF2-40B4-BE49-F238E27FC236}">
              <a16:creationId xmlns:a16="http://schemas.microsoft.com/office/drawing/2014/main" id="{00000000-0008-0000-0100-0000C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2" name="Text Box 12">
          <a:extLst>
            <a:ext uri="{FF2B5EF4-FFF2-40B4-BE49-F238E27FC236}">
              <a16:creationId xmlns:a16="http://schemas.microsoft.com/office/drawing/2014/main" id="{00000000-0008-0000-0100-0000C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3" name="Text Box 13">
          <a:extLst>
            <a:ext uri="{FF2B5EF4-FFF2-40B4-BE49-F238E27FC236}">
              <a16:creationId xmlns:a16="http://schemas.microsoft.com/office/drawing/2014/main" id="{00000000-0008-0000-0100-0000C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4" name="Text Box 14">
          <a:extLst>
            <a:ext uri="{FF2B5EF4-FFF2-40B4-BE49-F238E27FC236}">
              <a16:creationId xmlns:a16="http://schemas.microsoft.com/office/drawing/2014/main" id="{00000000-0008-0000-0100-0000C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5" name="Text Box 15">
          <a:extLst>
            <a:ext uri="{FF2B5EF4-FFF2-40B4-BE49-F238E27FC236}">
              <a16:creationId xmlns:a16="http://schemas.microsoft.com/office/drawing/2014/main" id="{00000000-0008-0000-0100-0000C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6" name="Text Box 16">
          <a:extLst>
            <a:ext uri="{FF2B5EF4-FFF2-40B4-BE49-F238E27FC236}">
              <a16:creationId xmlns:a16="http://schemas.microsoft.com/office/drawing/2014/main" id="{00000000-0008-0000-0100-0000C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7" name="Text Box 17">
          <a:extLst>
            <a:ext uri="{FF2B5EF4-FFF2-40B4-BE49-F238E27FC236}">
              <a16:creationId xmlns:a16="http://schemas.microsoft.com/office/drawing/2014/main" id="{00000000-0008-0000-0100-0000C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8" name="Text Box 18">
          <a:extLst>
            <a:ext uri="{FF2B5EF4-FFF2-40B4-BE49-F238E27FC236}">
              <a16:creationId xmlns:a16="http://schemas.microsoft.com/office/drawing/2014/main" id="{00000000-0008-0000-0100-0000C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9" name="Text Box 19">
          <a:extLst>
            <a:ext uri="{FF2B5EF4-FFF2-40B4-BE49-F238E27FC236}">
              <a16:creationId xmlns:a16="http://schemas.microsoft.com/office/drawing/2014/main" id="{00000000-0008-0000-0100-0000C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0" name="Text Box 21">
          <a:extLst>
            <a:ext uri="{FF2B5EF4-FFF2-40B4-BE49-F238E27FC236}">
              <a16:creationId xmlns:a16="http://schemas.microsoft.com/office/drawing/2014/main" id="{00000000-0008-0000-0100-0000D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1" name="Text Box 22">
          <a:extLst>
            <a:ext uri="{FF2B5EF4-FFF2-40B4-BE49-F238E27FC236}">
              <a16:creationId xmlns:a16="http://schemas.microsoft.com/office/drawing/2014/main" id="{00000000-0008-0000-0100-0000D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2" name="Text Box 23">
          <a:extLst>
            <a:ext uri="{FF2B5EF4-FFF2-40B4-BE49-F238E27FC236}">
              <a16:creationId xmlns:a16="http://schemas.microsoft.com/office/drawing/2014/main" id="{00000000-0008-0000-0100-0000D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3" name="Text Box 24">
          <a:extLst>
            <a:ext uri="{FF2B5EF4-FFF2-40B4-BE49-F238E27FC236}">
              <a16:creationId xmlns:a16="http://schemas.microsoft.com/office/drawing/2014/main" id="{00000000-0008-0000-0100-0000D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4" name="Text Box 18">
          <a:extLst>
            <a:ext uri="{FF2B5EF4-FFF2-40B4-BE49-F238E27FC236}">
              <a16:creationId xmlns:a16="http://schemas.microsoft.com/office/drawing/2014/main" id="{00000000-0008-0000-0100-0000D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5" name="Text Box 19">
          <a:extLst>
            <a:ext uri="{FF2B5EF4-FFF2-40B4-BE49-F238E27FC236}">
              <a16:creationId xmlns:a16="http://schemas.microsoft.com/office/drawing/2014/main" id="{00000000-0008-0000-0100-0000D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6" name="Text Box 20">
          <a:extLst>
            <a:ext uri="{FF2B5EF4-FFF2-40B4-BE49-F238E27FC236}">
              <a16:creationId xmlns:a16="http://schemas.microsoft.com/office/drawing/2014/main" id="{00000000-0008-0000-0100-0000D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7" name="Text Box 21">
          <a:extLst>
            <a:ext uri="{FF2B5EF4-FFF2-40B4-BE49-F238E27FC236}">
              <a16:creationId xmlns:a16="http://schemas.microsoft.com/office/drawing/2014/main" id="{00000000-0008-0000-0100-0000D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8" name="Text Box 22">
          <a:extLst>
            <a:ext uri="{FF2B5EF4-FFF2-40B4-BE49-F238E27FC236}">
              <a16:creationId xmlns:a16="http://schemas.microsoft.com/office/drawing/2014/main" id="{00000000-0008-0000-0100-0000D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9" name="Text Box 23">
          <a:extLst>
            <a:ext uri="{FF2B5EF4-FFF2-40B4-BE49-F238E27FC236}">
              <a16:creationId xmlns:a16="http://schemas.microsoft.com/office/drawing/2014/main" id="{00000000-0008-0000-0100-0000D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0" name="Text Box 24">
          <a:extLst>
            <a:ext uri="{FF2B5EF4-FFF2-40B4-BE49-F238E27FC236}">
              <a16:creationId xmlns:a16="http://schemas.microsoft.com/office/drawing/2014/main" id="{00000000-0008-0000-0100-0000D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1" name="Text Box 25">
          <a:extLst>
            <a:ext uri="{FF2B5EF4-FFF2-40B4-BE49-F238E27FC236}">
              <a16:creationId xmlns:a16="http://schemas.microsoft.com/office/drawing/2014/main" id="{00000000-0008-0000-0100-0000D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2" name="Text Box 26">
          <a:extLst>
            <a:ext uri="{FF2B5EF4-FFF2-40B4-BE49-F238E27FC236}">
              <a16:creationId xmlns:a16="http://schemas.microsoft.com/office/drawing/2014/main" id="{00000000-0008-0000-0100-0000D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3" name="Text Box 27">
          <a:extLst>
            <a:ext uri="{FF2B5EF4-FFF2-40B4-BE49-F238E27FC236}">
              <a16:creationId xmlns:a16="http://schemas.microsoft.com/office/drawing/2014/main" id="{00000000-0008-0000-0100-0000D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4" name="Text Box 28">
          <a:extLst>
            <a:ext uri="{FF2B5EF4-FFF2-40B4-BE49-F238E27FC236}">
              <a16:creationId xmlns:a16="http://schemas.microsoft.com/office/drawing/2014/main" id="{00000000-0008-0000-0100-0000D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5" name="Text Box 29">
          <a:extLst>
            <a:ext uri="{FF2B5EF4-FFF2-40B4-BE49-F238E27FC236}">
              <a16:creationId xmlns:a16="http://schemas.microsoft.com/office/drawing/2014/main" id="{00000000-0008-0000-0100-0000D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6" name="Text Box 30">
          <a:extLst>
            <a:ext uri="{FF2B5EF4-FFF2-40B4-BE49-F238E27FC236}">
              <a16:creationId xmlns:a16="http://schemas.microsoft.com/office/drawing/2014/main" id="{00000000-0008-0000-0100-0000E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7" name="Text Box 31">
          <a:extLst>
            <a:ext uri="{FF2B5EF4-FFF2-40B4-BE49-F238E27FC236}">
              <a16:creationId xmlns:a16="http://schemas.microsoft.com/office/drawing/2014/main" id="{00000000-0008-0000-0100-0000E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8" name="Text Box 32">
          <a:extLst>
            <a:ext uri="{FF2B5EF4-FFF2-40B4-BE49-F238E27FC236}">
              <a16:creationId xmlns:a16="http://schemas.microsoft.com/office/drawing/2014/main" id="{00000000-0008-0000-0100-0000E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9" name="Text Box 33">
          <a:extLst>
            <a:ext uri="{FF2B5EF4-FFF2-40B4-BE49-F238E27FC236}">
              <a16:creationId xmlns:a16="http://schemas.microsoft.com/office/drawing/2014/main" id="{00000000-0008-0000-0100-0000E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0" name="Text Box 66">
          <a:extLst>
            <a:ext uri="{FF2B5EF4-FFF2-40B4-BE49-F238E27FC236}">
              <a16:creationId xmlns:a16="http://schemas.microsoft.com/office/drawing/2014/main" id="{00000000-0008-0000-0100-0000E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1" name="Text Box 67">
          <a:extLst>
            <a:ext uri="{FF2B5EF4-FFF2-40B4-BE49-F238E27FC236}">
              <a16:creationId xmlns:a16="http://schemas.microsoft.com/office/drawing/2014/main" id="{00000000-0008-0000-0100-0000E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2" name="Text Box 68">
          <a:extLst>
            <a:ext uri="{FF2B5EF4-FFF2-40B4-BE49-F238E27FC236}">
              <a16:creationId xmlns:a16="http://schemas.microsoft.com/office/drawing/2014/main" id="{00000000-0008-0000-0100-0000E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3" name="Text Box 69">
          <a:extLst>
            <a:ext uri="{FF2B5EF4-FFF2-40B4-BE49-F238E27FC236}">
              <a16:creationId xmlns:a16="http://schemas.microsoft.com/office/drawing/2014/main" id="{00000000-0008-0000-0100-0000E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4" name="Text Box 70">
          <a:extLst>
            <a:ext uri="{FF2B5EF4-FFF2-40B4-BE49-F238E27FC236}">
              <a16:creationId xmlns:a16="http://schemas.microsoft.com/office/drawing/2014/main" id="{00000000-0008-0000-0100-0000E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5" name="Text Box 71">
          <a:extLst>
            <a:ext uri="{FF2B5EF4-FFF2-40B4-BE49-F238E27FC236}">
              <a16:creationId xmlns:a16="http://schemas.microsoft.com/office/drawing/2014/main" id="{00000000-0008-0000-0100-0000E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6" name="Text Box 72">
          <a:extLst>
            <a:ext uri="{FF2B5EF4-FFF2-40B4-BE49-F238E27FC236}">
              <a16:creationId xmlns:a16="http://schemas.microsoft.com/office/drawing/2014/main" id="{00000000-0008-0000-0100-0000E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7" name="Text Box 73">
          <a:extLst>
            <a:ext uri="{FF2B5EF4-FFF2-40B4-BE49-F238E27FC236}">
              <a16:creationId xmlns:a16="http://schemas.microsoft.com/office/drawing/2014/main" id="{00000000-0008-0000-0100-0000E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8" name="Text Box 74">
          <a:extLst>
            <a:ext uri="{FF2B5EF4-FFF2-40B4-BE49-F238E27FC236}">
              <a16:creationId xmlns:a16="http://schemas.microsoft.com/office/drawing/2014/main" id="{00000000-0008-0000-0100-0000E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9" name="Text Box 75">
          <a:extLst>
            <a:ext uri="{FF2B5EF4-FFF2-40B4-BE49-F238E27FC236}">
              <a16:creationId xmlns:a16="http://schemas.microsoft.com/office/drawing/2014/main" id="{00000000-0008-0000-0100-0000E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0" name="Text Box 76">
          <a:extLst>
            <a:ext uri="{FF2B5EF4-FFF2-40B4-BE49-F238E27FC236}">
              <a16:creationId xmlns:a16="http://schemas.microsoft.com/office/drawing/2014/main" id="{00000000-0008-0000-0100-0000E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1" name="Text Box 77">
          <a:extLst>
            <a:ext uri="{FF2B5EF4-FFF2-40B4-BE49-F238E27FC236}">
              <a16:creationId xmlns:a16="http://schemas.microsoft.com/office/drawing/2014/main" id="{00000000-0008-0000-0100-0000E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2" name="Text Box 78">
          <a:extLst>
            <a:ext uri="{FF2B5EF4-FFF2-40B4-BE49-F238E27FC236}">
              <a16:creationId xmlns:a16="http://schemas.microsoft.com/office/drawing/2014/main" id="{00000000-0008-0000-0100-0000F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3" name="Text Box 79">
          <a:extLst>
            <a:ext uri="{FF2B5EF4-FFF2-40B4-BE49-F238E27FC236}">
              <a16:creationId xmlns:a16="http://schemas.microsoft.com/office/drawing/2014/main" id="{00000000-0008-0000-0100-0000F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4" name="Text Box 80">
          <a:extLst>
            <a:ext uri="{FF2B5EF4-FFF2-40B4-BE49-F238E27FC236}">
              <a16:creationId xmlns:a16="http://schemas.microsoft.com/office/drawing/2014/main" id="{00000000-0008-0000-0100-0000F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5" name="Text Box 81">
          <a:extLst>
            <a:ext uri="{FF2B5EF4-FFF2-40B4-BE49-F238E27FC236}">
              <a16:creationId xmlns:a16="http://schemas.microsoft.com/office/drawing/2014/main" id="{00000000-0008-0000-0100-0000F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6" name="Text Box 131">
          <a:extLst>
            <a:ext uri="{FF2B5EF4-FFF2-40B4-BE49-F238E27FC236}">
              <a16:creationId xmlns:a16="http://schemas.microsoft.com/office/drawing/2014/main" id="{00000000-0008-0000-0100-0000F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7" name="Text Box 132">
          <a:extLst>
            <a:ext uri="{FF2B5EF4-FFF2-40B4-BE49-F238E27FC236}">
              <a16:creationId xmlns:a16="http://schemas.microsoft.com/office/drawing/2014/main" id="{00000000-0008-0000-0100-0000F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8" name="Text Box 133">
          <a:extLst>
            <a:ext uri="{FF2B5EF4-FFF2-40B4-BE49-F238E27FC236}">
              <a16:creationId xmlns:a16="http://schemas.microsoft.com/office/drawing/2014/main" id="{00000000-0008-0000-0100-0000F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9" name="Text Box 134">
          <a:extLst>
            <a:ext uri="{FF2B5EF4-FFF2-40B4-BE49-F238E27FC236}">
              <a16:creationId xmlns:a16="http://schemas.microsoft.com/office/drawing/2014/main" id="{00000000-0008-0000-0100-0000F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0" name="Text Box 135">
          <a:extLst>
            <a:ext uri="{FF2B5EF4-FFF2-40B4-BE49-F238E27FC236}">
              <a16:creationId xmlns:a16="http://schemas.microsoft.com/office/drawing/2014/main" id="{00000000-0008-0000-0100-0000F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1" name="Text Box 136">
          <a:extLst>
            <a:ext uri="{FF2B5EF4-FFF2-40B4-BE49-F238E27FC236}">
              <a16:creationId xmlns:a16="http://schemas.microsoft.com/office/drawing/2014/main" id="{00000000-0008-0000-0100-0000F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2" name="Text Box 137">
          <a:extLst>
            <a:ext uri="{FF2B5EF4-FFF2-40B4-BE49-F238E27FC236}">
              <a16:creationId xmlns:a16="http://schemas.microsoft.com/office/drawing/2014/main" id="{00000000-0008-0000-0100-0000F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3" name="Text Box 138">
          <a:extLst>
            <a:ext uri="{FF2B5EF4-FFF2-40B4-BE49-F238E27FC236}">
              <a16:creationId xmlns:a16="http://schemas.microsoft.com/office/drawing/2014/main" id="{00000000-0008-0000-0100-0000F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4" name="Text Box 139">
          <a:extLst>
            <a:ext uri="{FF2B5EF4-FFF2-40B4-BE49-F238E27FC236}">
              <a16:creationId xmlns:a16="http://schemas.microsoft.com/office/drawing/2014/main" id="{00000000-0008-0000-0100-0000F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5" name="Text Box 140">
          <a:extLst>
            <a:ext uri="{FF2B5EF4-FFF2-40B4-BE49-F238E27FC236}">
              <a16:creationId xmlns:a16="http://schemas.microsoft.com/office/drawing/2014/main" id="{00000000-0008-0000-0100-0000F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6" name="Text Box 141">
          <a:extLst>
            <a:ext uri="{FF2B5EF4-FFF2-40B4-BE49-F238E27FC236}">
              <a16:creationId xmlns:a16="http://schemas.microsoft.com/office/drawing/2014/main" id="{00000000-0008-0000-0100-0000F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7" name="Text Box 142">
          <a:extLst>
            <a:ext uri="{FF2B5EF4-FFF2-40B4-BE49-F238E27FC236}">
              <a16:creationId xmlns:a16="http://schemas.microsoft.com/office/drawing/2014/main" id="{00000000-0008-0000-0100-0000F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8" name="Text Box 143">
          <a:extLst>
            <a:ext uri="{FF2B5EF4-FFF2-40B4-BE49-F238E27FC236}">
              <a16:creationId xmlns:a16="http://schemas.microsoft.com/office/drawing/2014/main" id="{00000000-0008-0000-0100-00000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9" name="Text Box 144">
          <a:extLst>
            <a:ext uri="{FF2B5EF4-FFF2-40B4-BE49-F238E27FC236}">
              <a16:creationId xmlns:a16="http://schemas.microsoft.com/office/drawing/2014/main" id="{00000000-0008-0000-0100-00000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0" name="Text Box 145">
          <a:extLst>
            <a:ext uri="{FF2B5EF4-FFF2-40B4-BE49-F238E27FC236}">
              <a16:creationId xmlns:a16="http://schemas.microsoft.com/office/drawing/2014/main" id="{00000000-0008-0000-0100-00000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1" name="Text Box 146">
          <a:extLst>
            <a:ext uri="{FF2B5EF4-FFF2-40B4-BE49-F238E27FC236}">
              <a16:creationId xmlns:a16="http://schemas.microsoft.com/office/drawing/2014/main" id="{00000000-0008-0000-0100-00000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2" name="Text Box 147">
          <a:extLst>
            <a:ext uri="{FF2B5EF4-FFF2-40B4-BE49-F238E27FC236}">
              <a16:creationId xmlns:a16="http://schemas.microsoft.com/office/drawing/2014/main" id="{00000000-0008-0000-0100-000004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3" name="Text Box 148">
          <a:extLst>
            <a:ext uri="{FF2B5EF4-FFF2-40B4-BE49-F238E27FC236}">
              <a16:creationId xmlns:a16="http://schemas.microsoft.com/office/drawing/2014/main" id="{00000000-0008-0000-0100-000005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4" name="Text Box 149">
          <a:extLst>
            <a:ext uri="{FF2B5EF4-FFF2-40B4-BE49-F238E27FC236}">
              <a16:creationId xmlns:a16="http://schemas.microsoft.com/office/drawing/2014/main" id="{00000000-0008-0000-0100-000006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5" name="Text Box 150">
          <a:extLst>
            <a:ext uri="{FF2B5EF4-FFF2-40B4-BE49-F238E27FC236}">
              <a16:creationId xmlns:a16="http://schemas.microsoft.com/office/drawing/2014/main" id="{00000000-0008-0000-0100-000007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6" name="Text Box 151">
          <a:extLst>
            <a:ext uri="{FF2B5EF4-FFF2-40B4-BE49-F238E27FC236}">
              <a16:creationId xmlns:a16="http://schemas.microsoft.com/office/drawing/2014/main" id="{00000000-0008-0000-0100-000008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7" name="Text Box 152">
          <a:extLst>
            <a:ext uri="{FF2B5EF4-FFF2-40B4-BE49-F238E27FC236}">
              <a16:creationId xmlns:a16="http://schemas.microsoft.com/office/drawing/2014/main" id="{00000000-0008-0000-0100-000009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8" name="Text Box 153">
          <a:extLst>
            <a:ext uri="{FF2B5EF4-FFF2-40B4-BE49-F238E27FC236}">
              <a16:creationId xmlns:a16="http://schemas.microsoft.com/office/drawing/2014/main" id="{00000000-0008-0000-0100-00000A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9" name="Text Box 154">
          <a:extLst>
            <a:ext uri="{FF2B5EF4-FFF2-40B4-BE49-F238E27FC236}">
              <a16:creationId xmlns:a16="http://schemas.microsoft.com/office/drawing/2014/main" id="{00000000-0008-0000-0100-00000B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0" name="Text Box 155">
          <a:extLst>
            <a:ext uri="{FF2B5EF4-FFF2-40B4-BE49-F238E27FC236}">
              <a16:creationId xmlns:a16="http://schemas.microsoft.com/office/drawing/2014/main" id="{00000000-0008-0000-0100-00000C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1" name="Text Box 156">
          <a:extLst>
            <a:ext uri="{FF2B5EF4-FFF2-40B4-BE49-F238E27FC236}">
              <a16:creationId xmlns:a16="http://schemas.microsoft.com/office/drawing/2014/main" id="{00000000-0008-0000-0100-00000D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2" name="Text Box 157">
          <a:extLst>
            <a:ext uri="{FF2B5EF4-FFF2-40B4-BE49-F238E27FC236}">
              <a16:creationId xmlns:a16="http://schemas.microsoft.com/office/drawing/2014/main" id="{00000000-0008-0000-0100-00000E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3" name="Text Box 158">
          <a:extLst>
            <a:ext uri="{FF2B5EF4-FFF2-40B4-BE49-F238E27FC236}">
              <a16:creationId xmlns:a16="http://schemas.microsoft.com/office/drawing/2014/main" id="{00000000-0008-0000-0100-00000F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4" name="Text Box 159">
          <a:extLst>
            <a:ext uri="{FF2B5EF4-FFF2-40B4-BE49-F238E27FC236}">
              <a16:creationId xmlns:a16="http://schemas.microsoft.com/office/drawing/2014/main" id="{00000000-0008-0000-0100-00001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5" name="Text Box 160">
          <a:extLst>
            <a:ext uri="{FF2B5EF4-FFF2-40B4-BE49-F238E27FC236}">
              <a16:creationId xmlns:a16="http://schemas.microsoft.com/office/drawing/2014/main" id="{00000000-0008-0000-0100-00001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6" name="Text Box 161">
          <a:extLst>
            <a:ext uri="{FF2B5EF4-FFF2-40B4-BE49-F238E27FC236}">
              <a16:creationId xmlns:a16="http://schemas.microsoft.com/office/drawing/2014/main" id="{00000000-0008-0000-0100-00001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7" name="Text Box 162">
          <a:extLst>
            <a:ext uri="{FF2B5EF4-FFF2-40B4-BE49-F238E27FC236}">
              <a16:creationId xmlns:a16="http://schemas.microsoft.com/office/drawing/2014/main" id="{00000000-0008-0000-0100-00001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2943" name="AutoShape 1">
          <a:extLst>
            <a:ext uri="{FF2B5EF4-FFF2-40B4-BE49-F238E27FC236}">
              <a16:creationId xmlns:a16="http://schemas.microsoft.com/office/drawing/2014/main" id="{00000000-0008-0000-0200-0000AF800000}"/>
            </a:ext>
          </a:extLst>
        </xdr:cNvPr>
        <xdr:cNvSpPr>
          <a:spLocks/>
        </xdr:cNvSpPr>
      </xdr:nvSpPr>
      <xdr:spPr bwMode="auto">
        <a:xfrm>
          <a:off x="4733925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4" name="Text Box 8">
          <a:extLst>
            <a:ext uri="{FF2B5EF4-FFF2-40B4-BE49-F238E27FC236}">
              <a16:creationId xmlns:a16="http://schemas.microsoft.com/office/drawing/2014/main" id="{00000000-0008-0000-0200-0000B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5" name="Text Box 9">
          <a:extLst>
            <a:ext uri="{FF2B5EF4-FFF2-40B4-BE49-F238E27FC236}">
              <a16:creationId xmlns:a16="http://schemas.microsoft.com/office/drawing/2014/main" id="{00000000-0008-0000-0200-0000B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6" name="Text Box 10">
          <a:extLst>
            <a:ext uri="{FF2B5EF4-FFF2-40B4-BE49-F238E27FC236}">
              <a16:creationId xmlns:a16="http://schemas.microsoft.com/office/drawing/2014/main" id="{00000000-0008-0000-0200-0000B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7" name="Text Box 11">
          <a:extLst>
            <a:ext uri="{FF2B5EF4-FFF2-40B4-BE49-F238E27FC236}">
              <a16:creationId xmlns:a16="http://schemas.microsoft.com/office/drawing/2014/main" id="{00000000-0008-0000-0200-0000B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8" name="Text Box 12">
          <a:extLst>
            <a:ext uri="{FF2B5EF4-FFF2-40B4-BE49-F238E27FC236}">
              <a16:creationId xmlns:a16="http://schemas.microsoft.com/office/drawing/2014/main" id="{00000000-0008-0000-0200-0000B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9" name="Text Box 13">
          <a:extLst>
            <a:ext uri="{FF2B5EF4-FFF2-40B4-BE49-F238E27FC236}">
              <a16:creationId xmlns:a16="http://schemas.microsoft.com/office/drawing/2014/main" id="{00000000-0008-0000-0200-0000B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0" name="Text Box 14">
          <a:extLst>
            <a:ext uri="{FF2B5EF4-FFF2-40B4-BE49-F238E27FC236}">
              <a16:creationId xmlns:a16="http://schemas.microsoft.com/office/drawing/2014/main" id="{00000000-0008-0000-0200-0000B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1" name="Text Box 15">
          <a:extLst>
            <a:ext uri="{FF2B5EF4-FFF2-40B4-BE49-F238E27FC236}">
              <a16:creationId xmlns:a16="http://schemas.microsoft.com/office/drawing/2014/main" id="{00000000-0008-0000-0200-0000B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2" name="Text Box 16">
          <a:extLst>
            <a:ext uri="{FF2B5EF4-FFF2-40B4-BE49-F238E27FC236}">
              <a16:creationId xmlns:a16="http://schemas.microsoft.com/office/drawing/2014/main" id="{00000000-0008-0000-0200-0000B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3" name="Text Box 17">
          <a:extLst>
            <a:ext uri="{FF2B5EF4-FFF2-40B4-BE49-F238E27FC236}">
              <a16:creationId xmlns:a16="http://schemas.microsoft.com/office/drawing/2014/main" id="{00000000-0008-0000-0200-0000B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4" name="Text Box 18">
          <a:extLst>
            <a:ext uri="{FF2B5EF4-FFF2-40B4-BE49-F238E27FC236}">
              <a16:creationId xmlns:a16="http://schemas.microsoft.com/office/drawing/2014/main" id="{00000000-0008-0000-0200-0000B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5" name="Text Box 19">
          <a:extLst>
            <a:ext uri="{FF2B5EF4-FFF2-40B4-BE49-F238E27FC236}">
              <a16:creationId xmlns:a16="http://schemas.microsoft.com/office/drawing/2014/main" id="{00000000-0008-0000-0200-0000B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6" name="Text Box 21">
          <a:extLst>
            <a:ext uri="{FF2B5EF4-FFF2-40B4-BE49-F238E27FC236}">
              <a16:creationId xmlns:a16="http://schemas.microsoft.com/office/drawing/2014/main" id="{00000000-0008-0000-0200-0000B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7" name="Text Box 22">
          <a:extLst>
            <a:ext uri="{FF2B5EF4-FFF2-40B4-BE49-F238E27FC236}">
              <a16:creationId xmlns:a16="http://schemas.microsoft.com/office/drawing/2014/main" id="{00000000-0008-0000-0200-0000B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8" name="Text Box 23">
          <a:extLst>
            <a:ext uri="{FF2B5EF4-FFF2-40B4-BE49-F238E27FC236}">
              <a16:creationId xmlns:a16="http://schemas.microsoft.com/office/drawing/2014/main" id="{00000000-0008-0000-0200-0000B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9" name="Text Box 24">
          <a:extLst>
            <a:ext uri="{FF2B5EF4-FFF2-40B4-BE49-F238E27FC236}">
              <a16:creationId xmlns:a16="http://schemas.microsoft.com/office/drawing/2014/main" id="{00000000-0008-0000-0200-0000B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0" name="Text Box 8">
          <a:extLst>
            <a:ext uri="{FF2B5EF4-FFF2-40B4-BE49-F238E27FC236}">
              <a16:creationId xmlns:a16="http://schemas.microsoft.com/office/drawing/2014/main" id="{00000000-0008-0000-0200-0000C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1" name="Text Box 9">
          <a:extLst>
            <a:ext uri="{FF2B5EF4-FFF2-40B4-BE49-F238E27FC236}">
              <a16:creationId xmlns:a16="http://schemas.microsoft.com/office/drawing/2014/main" id="{00000000-0008-0000-0200-0000C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2" name="Text Box 10">
          <a:extLst>
            <a:ext uri="{FF2B5EF4-FFF2-40B4-BE49-F238E27FC236}">
              <a16:creationId xmlns:a16="http://schemas.microsoft.com/office/drawing/2014/main" id="{00000000-0008-0000-0200-0000C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3" name="Text Box 11">
          <a:extLst>
            <a:ext uri="{FF2B5EF4-FFF2-40B4-BE49-F238E27FC236}">
              <a16:creationId xmlns:a16="http://schemas.microsoft.com/office/drawing/2014/main" id="{00000000-0008-0000-0200-0000C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4" name="Text Box 12">
          <a:extLst>
            <a:ext uri="{FF2B5EF4-FFF2-40B4-BE49-F238E27FC236}">
              <a16:creationId xmlns:a16="http://schemas.microsoft.com/office/drawing/2014/main" id="{00000000-0008-0000-0200-0000C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5" name="Text Box 13">
          <a:extLst>
            <a:ext uri="{FF2B5EF4-FFF2-40B4-BE49-F238E27FC236}">
              <a16:creationId xmlns:a16="http://schemas.microsoft.com/office/drawing/2014/main" id="{00000000-0008-0000-0200-0000C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6" name="Text Box 14">
          <a:extLst>
            <a:ext uri="{FF2B5EF4-FFF2-40B4-BE49-F238E27FC236}">
              <a16:creationId xmlns:a16="http://schemas.microsoft.com/office/drawing/2014/main" id="{00000000-0008-0000-0200-0000C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7" name="Text Box 15">
          <a:extLst>
            <a:ext uri="{FF2B5EF4-FFF2-40B4-BE49-F238E27FC236}">
              <a16:creationId xmlns:a16="http://schemas.microsoft.com/office/drawing/2014/main" id="{00000000-0008-0000-0200-0000C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8" name="Text Box 16">
          <a:extLst>
            <a:ext uri="{FF2B5EF4-FFF2-40B4-BE49-F238E27FC236}">
              <a16:creationId xmlns:a16="http://schemas.microsoft.com/office/drawing/2014/main" id="{00000000-0008-0000-0200-0000C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9" name="Text Box 17">
          <a:extLst>
            <a:ext uri="{FF2B5EF4-FFF2-40B4-BE49-F238E27FC236}">
              <a16:creationId xmlns:a16="http://schemas.microsoft.com/office/drawing/2014/main" id="{00000000-0008-0000-0200-0000C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0" name="Text Box 18">
          <a:extLst>
            <a:ext uri="{FF2B5EF4-FFF2-40B4-BE49-F238E27FC236}">
              <a16:creationId xmlns:a16="http://schemas.microsoft.com/office/drawing/2014/main" id="{00000000-0008-0000-0200-0000C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1" name="Text Box 19">
          <a:extLst>
            <a:ext uri="{FF2B5EF4-FFF2-40B4-BE49-F238E27FC236}">
              <a16:creationId xmlns:a16="http://schemas.microsoft.com/office/drawing/2014/main" id="{00000000-0008-0000-0200-0000C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2" name="Text Box 21">
          <a:extLst>
            <a:ext uri="{FF2B5EF4-FFF2-40B4-BE49-F238E27FC236}">
              <a16:creationId xmlns:a16="http://schemas.microsoft.com/office/drawing/2014/main" id="{00000000-0008-0000-0200-0000C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3" name="Text Box 22">
          <a:extLst>
            <a:ext uri="{FF2B5EF4-FFF2-40B4-BE49-F238E27FC236}">
              <a16:creationId xmlns:a16="http://schemas.microsoft.com/office/drawing/2014/main" id="{00000000-0008-0000-0200-0000C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4" name="Text Box 23">
          <a:extLst>
            <a:ext uri="{FF2B5EF4-FFF2-40B4-BE49-F238E27FC236}">
              <a16:creationId xmlns:a16="http://schemas.microsoft.com/office/drawing/2014/main" id="{00000000-0008-0000-0200-0000C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5" name="Text Box 24">
          <a:extLst>
            <a:ext uri="{FF2B5EF4-FFF2-40B4-BE49-F238E27FC236}">
              <a16:creationId xmlns:a16="http://schemas.microsoft.com/office/drawing/2014/main" id="{00000000-0008-0000-0200-0000C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6" name="Text Box 8">
          <a:extLst>
            <a:ext uri="{FF2B5EF4-FFF2-40B4-BE49-F238E27FC236}">
              <a16:creationId xmlns:a16="http://schemas.microsoft.com/office/drawing/2014/main" id="{00000000-0008-0000-0200-0000D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7" name="Text Box 9">
          <a:extLst>
            <a:ext uri="{FF2B5EF4-FFF2-40B4-BE49-F238E27FC236}">
              <a16:creationId xmlns:a16="http://schemas.microsoft.com/office/drawing/2014/main" id="{00000000-0008-0000-0200-0000D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8" name="Text Box 10">
          <a:extLst>
            <a:ext uri="{FF2B5EF4-FFF2-40B4-BE49-F238E27FC236}">
              <a16:creationId xmlns:a16="http://schemas.microsoft.com/office/drawing/2014/main" id="{00000000-0008-0000-0200-0000D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9" name="Text Box 11">
          <a:extLst>
            <a:ext uri="{FF2B5EF4-FFF2-40B4-BE49-F238E27FC236}">
              <a16:creationId xmlns:a16="http://schemas.microsoft.com/office/drawing/2014/main" id="{00000000-0008-0000-0200-0000D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0" name="Text Box 12">
          <a:extLst>
            <a:ext uri="{FF2B5EF4-FFF2-40B4-BE49-F238E27FC236}">
              <a16:creationId xmlns:a16="http://schemas.microsoft.com/office/drawing/2014/main" id="{00000000-0008-0000-0200-0000D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1" name="Text Box 13">
          <a:extLst>
            <a:ext uri="{FF2B5EF4-FFF2-40B4-BE49-F238E27FC236}">
              <a16:creationId xmlns:a16="http://schemas.microsoft.com/office/drawing/2014/main" id="{00000000-0008-0000-0200-0000D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2" name="Text Box 14">
          <a:extLst>
            <a:ext uri="{FF2B5EF4-FFF2-40B4-BE49-F238E27FC236}">
              <a16:creationId xmlns:a16="http://schemas.microsoft.com/office/drawing/2014/main" id="{00000000-0008-0000-0200-0000D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3" name="Text Box 15">
          <a:extLst>
            <a:ext uri="{FF2B5EF4-FFF2-40B4-BE49-F238E27FC236}">
              <a16:creationId xmlns:a16="http://schemas.microsoft.com/office/drawing/2014/main" id="{00000000-0008-0000-0200-0000D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4" name="Text Box 16">
          <a:extLst>
            <a:ext uri="{FF2B5EF4-FFF2-40B4-BE49-F238E27FC236}">
              <a16:creationId xmlns:a16="http://schemas.microsoft.com/office/drawing/2014/main" id="{00000000-0008-0000-0200-0000D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5" name="Text Box 17">
          <a:extLst>
            <a:ext uri="{FF2B5EF4-FFF2-40B4-BE49-F238E27FC236}">
              <a16:creationId xmlns:a16="http://schemas.microsoft.com/office/drawing/2014/main" id="{00000000-0008-0000-0200-0000D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6" name="Text Box 18">
          <a:extLst>
            <a:ext uri="{FF2B5EF4-FFF2-40B4-BE49-F238E27FC236}">
              <a16:creationId xmlns:a16="http://schemas.microsoft.com/office/drawing/2014/main" id="{00000000-0008-0000-0200-0000D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7" name="Text Box 19">
          <a:extLst>
            <a:ext uri="{FF2B5EF4-FFF2-40B4-BE49-F238E27FC236}">
              <a16:creationId xmlns:a16="http://schemas.microsoft.com/office/drawing/2014/main" id="{00000000-0008-0000-0200-0000D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8" name="Text Box 21">
          <a:extLst>
            <a:ext uri="{FF2B5EF4-FFF2-40B4-BE49-F238E27FC236}">
              <a16:creationId xmlns:a16="http://schemas.microsoft.com/office/drawing/2014/main" id="{00000000-0008-0000-0200-0000D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9" name="Text Box 22">
          <a:extLst>
            <a:ext uri="{FF2B5EF4-FFF2-40B4-BE49-F238E27FC236}">
              <a16:creationId xmlns:a16="http://schemas.microsoft.com/office/drawing/2014/main" id="{00000000-0008-0000-0200-0000D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0" name="Text Box 23">
          <a:extLst>
            <a:ext uri="{FF2B5EF4-FFF2-40B4-BE49-F238E27FC236}">
              <a16:creationId xmlns:a16="http://schemas.microsoft.com/office/drawing/2014/main" id="{00000000-0008-0000-0200-0000D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1" name="Text Box 24">
          <a:extLst>
            <a:ext uri="{FF2B5EF4-FFF2-40B4-BE49-F238E27FC236}">
              <a16:creationId xmlns:a16="http://schemas.microsoft.com/office/drawing/2014/main" id="{00000000-0008-0000-0200-0000D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2" name="Text Box 8">
          <a:extLst>
            <a:ext uri="{FF2B5EF4-FFF2-40B4-BE49-F238E27FC236}">
              <a16:creationId xmlns:a16="http://schemas.microsoft.com/office/drawing/2014/main" id="{00000000-0008-0000-0200-0000E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3" name="Text Box 9">
          <a:extLst>
            <a:ext uri="{FF2B5EF4-FFF2-40B4-BE49-F238E27FC236}">
              <a16:creationId xmlns:a16="http://schemas.microsoft.com/office/drawing/2014/main" id="{00000000-0008-0000-0200-0000E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4" name="Text Box 10">
          <a:extLst>
            <a:ext uri="{FF2B5EF4-FFF2-40B4-BE49-F238E27FC236}">
              <a16:creationId xmlns:a16="http://schemas.microsoft.com/office/drawing/2014/main" id="{00000000-0008-0000-0200-0000E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5" name="Text Box 11">
          <a:extLst>
            <a:ext uri="{FF2B5EF4-FFF2-40B4-BE49-F238E27FC236}">
              <a16:creationId xmlns:a16="http://schemas.microsoft.com/office/drawing/2014/main" id="{00000000-0008-0000-0200-0000E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6" name="Text Box 12">
          <a:extLst>
            <a:ext uri="{FF2B5EF4-FFF2-40B4-BE49-F238E27FC236}">
              <a16:creationId xmlns:a16="http://schemas.microsoft.com/office/drawing/2014/main" id="{00000000-0008-0000-0200-0000E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7" name="Text Box 13">
          <a:extLst>
            <a:ext uri="{FF2B5EF4-FFF2-40B4-BE49-F238E27FC236}">
              <a16:creationId xmlns:a16="http://schemas.microsoft.com/office/drawing/2014/main" id="{00000000-0008-0000-0200-0000E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8" name="Text Box 14">
          <a:extLst>
            <a:ext uri="{FF2B5EF4-FFF2-40B4-BE49-F238E27FC236}">
              <a16:creationId xmlns:a16="http://schemas.microsoft.com/office/drawing/2014/main" id="{00000000-0008-0000-0200-0000E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9" name="Text Box 15">
          <a:extLst>
            <a:ext uri="{FF2B5EF4-FFF2-40B4-BE49-F238E27FC236}">
              <a16:creationId xmlns:a16="http://schemas.microsoft.com/office/drawing/2014/main" id="{00000000-0008-0000-0200-0000E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0" name="Text Box 16">
          <a:extLst>
            <a:ext uri="{FF2B5EF4-FFF2-40B4-BE49-F238E27FC236}">
              <a16:creationId xmlns:a16="http://schemas.microsoft.com/office/drawing/2014/main" id="{00000000-0008-0000-0200-0000E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1" name="Text Box 17">
          <a:extLst>
            <a:ext uri="{FF2B5EF4-FFF2-40B4-BE49-F238E27FC236}">
              <a16:creationId xmlns:a16="http://schemas.microsoft.com/office/drawing/2014/main" id="{00000000-0008-0000-0200-0000E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2" name="Text Box 18">
          <a:extLst>
            <a:ext uri="{FF2B5EF4-FFF2-40B4-BE49-F238E27FC236}">
              <a16:creationId xmlns:a16="http://schemas.microsoft.com/office/drawing/2014/main" id="{00000000-0008-0000-0200-0000E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3" name="Text Box 19">
          <a:extLst>
            <a:ext uri="{FF2B5EF4-FFF2-40B4-BE49-F238E27FC236}">
              <a16:creationId xmlns:a16="http://schemas.microsoft.com/office/drawing/2014/main" id="{00000000-0008-0000-0200-0000E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4" name="Text Box 21">
          <a:extLst>
            <a:ext uri="{FF2B5EF4-FFF2-40B4-BE49-F238E27FC236}">
              <a16:creationId xmlns:a16="http://schemas.microsoft.com/office/drawing/2014/main" id="{00000000-0008-0000-0200-0000E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5" name="Text Box 22">
          <a:extLst>
            <a:ext uri="{FF2B5EF4-FFF2-40B4-BE49-F238E27FC236}">
              <a16:creationId xmlns:a16="http://schemas.microsoft.com/office/drawing/2014/main" id="{00000000-0008-0000-0200-0000E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6" name="Text Box 23">
          <a:extLst>
            <a:ext uri="{FF2B5EF4-FFF2-40B4-BE49-F238E27FC236}">
              <a16:creationId xmlns:a16="http://schemas.microsoft.com/office/drawing/2014/main" id="{00000000-0008-0000-0200-0000E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7" name="Text Box 24">
          <a:extLst>
            <a:ext uri="{FF2B5EF4-FFF2-40B4-BE49-F238E27FC236}">
              <a16:creationId xmlns:a16="http://schemas.microsoft.com/office/drawing/2014/main" id="{00000000-0008-0000-0200-0000E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8" name="Text Box 8">
          <a:extLst>
            <a:ext uri="{FF2B5EF4-FFF2-40B4-BE49-F238E27FC236}">
              <a16:creationId xmlns:a16="http://schemas.microsoft.com/office/drawing/2014/main" id="{00000000-0008-0000-0200-0000F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9" name="Text Box 9">
          <a:extLst>
            <a:ext uri="{FF2B5EF4-FFF2-40B4-BE49-F238E27FC236}">
              <a16:creationId xmlns:a16="http://schemas.microsoft.com/office/drawing/2014/main" id="{00000000-0008-0000-0200-0000F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0" name="Text Box 10">
          <a:extLst>
            <a:ext uri="{FF2B5EF4-FFF2-40B4-BE49-F238E27FC236}">
              <a16:creationId xmlns:a16="http://schemas.microsoft.com/office/drawing/2014/main" id="{00000000-0008-0000-0200-0000F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1" name="Text Box 11">
          <a:extLst>
            <a:ext uri="{FF2B5EF4-FFF2-40B4-BE49-F238E27FC236}">
              <a16:creationId xmlns:a16="http://schemas.microsoft.com/office/drawing/2014/main" id="{00000000-0008-0000-0200-0000F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2" name="Text Box 12">
          <a:extLst>
            <a:ext uri="{FF2B5EF4-FFF2-40B4-BE49-F238E27FC236}">
              <a16:creationId xmlns:a16="http://schemas.microsoft.com/office/drawing/2014/main" id="{00000000-0008-0000-0200-0000F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3" name="Text Box 13">
          <a:extLst>
            <a:ext uri="{FF2B5EF4-FFF2-40B4-BE49-F238E27FC236}">
              <a16:creationId xmlns:a16="http://schemas.microsoft.com/office/drawing/2014/main" id="{00000000-0008-0000-0200-0000F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4" name="Text Box 14">
          <a:extLst>
            <a:ext uri="{FF2B5EF4-FFF2-40B4-BE49-F238E27FC236}">
              <a16:creationId xmlns:a16="http://schemas.microsoft.com/office/drawing/2014/main" id="{00000000-0008-0000-0200-0000F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5" name="Text Box 15">
          <a:extLst>
            <a:ext uri="{FF2B5EF4-FFF2-40B4-BE49-F238E27FC236}">
              <a16:creationId xmlns:a16="http://schemas.microsoft.com/office/drawing/2014/main" id="{00000000-0008-0000-0200-0000F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6" name="Text Box 16">
          <a:extLst>
            <a:ext uri="{FF2B5EF4-FFF2-40B4-BE49-F238E27FC236}">
              <a16:creationId xmlns:a16="http://schemas.microsoft.com/office/drawing/2014/main" id="{00000000-0008-0000-0200-0000F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7" name="Text Box 17">
          <a:extLst>
            <a:ext uri="{FF2B5EF4-FFF2-40B4-BE49-F238E27FC236}">
              <a16:creationId xmlns:a16="http://schemas.microsoft.com/office/drawing/2014/main" id="{00000000-0008-0000-0200-0000F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8" name="Text Box 18">
          <a:extLst>
            <a:ext uri="{FF2B5EF4-FFF2-40B4-BE49-F238E27FC236}">
              <a16:creationId xmlns:a16="http://schemas.microsoft.com/office/drawing/2014/main" id="{00000000-0008-0000-0200-0000F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9" name="Text Box 19">
          <a:extLst>
            <a:ext uri="{FF2B5EF4-FFF2-40B4-BE49-F238E27FC236}">
              <a16:creationId xmlns:a16="http://schemas.microsoft.com/office/drawing/2014/main" id="{00000000-0008-0000-0200-0000F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0" name="Text Box 21">
          <a:extLst>
            <a:ext uri="{FF2B5EF4-FFF2-40B4-BE49-F238E27FC236}">
              <a16:creationId xmlns:a16="http://schemas.microsoft.com/office/drawing/2014/main" id="{00000000-0008-0000-0200-0000F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1" name="Text Box 22">
          <a:extLst>
            <a:ext uri="{FF2B5EF4-FFF2-40B4-BE49-F238E27FC236}">
              <a16:creationId xmlns:a16="http://schemas.microsoft.com/office/drawing/2014/main" id="{00000000-0008-0000-0200-0000F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2" name="Text Box 23">
          <a:extLst>
            <a:ext uri="{FF2B5EF4-FFF2-40B4-BE49-F238E27FC236}">
              <a16:creationId xmlns:a16="http://schemas.microsoft.com/office/drawing/2014/main" id="{00000000-0008-0000-0200-0000F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3" name="Text Box 24">
          <a:extLst>
            <a:ext uri="{FF2B5EF4-FFF2-40B4-BE49-F238E27FC236}">
              <a16:creationId xmlns:a16="http://schemas.microsoft.com/office/drawing/2014/main" id="{00000000-0008-0000-0200-0000F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4" name="Text Box 8">
          <a:extLst>
            <a:ext uri="{FF2B5EF4-FFF2-40B4-BE49-F238E27FC236}">
              <a16:creationId xmlns:a16="http://schemas.microsoft.com/office/drawing/2014/main" id="{00000000-0008-0000-0200-00000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5" name="Text Box 9">
          <a:extLst>
            <a:ext uri="{FF2B5EF4-FFF2-40B4-BE49-F238E27FC236}">
              <a16:creationId xmlns:a16="http://schemas.microsoft.com/office/drawing/2014/main" id="{00000000-0008-0000-0200-00000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6" name="Text Box 10">
          <a:extLst>
            <a:ext uri="{FF2B5EF4-FFF2-40B4-BE49-F238E27FC236}">
              <a16:creationId xmlns:a16="http://schemas.microsoft.com/office/drawing/2014/main" id="{00000000-0008-0000-0200-00000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7" name="Text Box 11">
          <a:extLst>
            <a:ext uri="{FF2B5EF4-FFF2-40B4-BE49-F238E27FC236}">
              <a16:creationId xmlns:a16="http://schemas.microsoft.com/office/drawing/2014/main" id="{00000000-0008-0000-0200-00000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8" name="Text Box 12">
          <a:extLst>
            <a:ext uri="{FF2B5EF4-FFF2-40B4-BE49-F238E27FC236}">
              <a16:creationId xmlns:a16="http://schemas.microsoft.com/office/drawing/2014/main" id="{00000000-0008-0000-0200-00000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9" name="Text Box 13">
          <a:extLst>
            <a:ext uri="{FF2B5EF4-FFF2-40B4-BE49-F238E27FC236}">
              <a16:creationId xmlns:a16="http://schemas.microsoft.com/office/drawing/2014/main" id="{00000000-0008-0000-0200-00000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0" name="Text Box 14">
          <a:extLst>
            <a:ext uri="{FF2B5EF4-FFF2-40B4-BE49-F238E27FC236}">
              <a16:creationId xmlns:a16="http://schemas.microsoft.com/office/drawing/2014/main" id="{00000000-0008-0000-0200-00000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1" name="Text Box 15">
          <a:extLst>
            <a:ext uri="{FF2B5EF4-FFF2-40B4-BE49-F238E27FC236}">
              <a16:creationId xmlns:a16="http://schemas.microsoft.com/office/drawing/2014/main" id="{00000000-0008-0000-0200-00000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2" name="Text Box 16">
          <a:extLst>
            <a:ext uri="{FF2B5EF4-FFF2-40B4-BE49-F238E27FC236}">
              <a16:creationId xmlns:a16="http://schemas.microsoft.com/office/drawing/2014/main" id="{00000000-0008-0000-0200-00000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3" name="Text Box 17">
          <a:extLst>
            <a:ext uri="{FF2B5EF4-FFF2-40B4-BE49-F238E27FC236}">
              <a16:creationId xmlns:a16="http://schemas.microsoft.com/office/drawing/2014/main" id="{00000000-0008-0000-0200-00000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4" name="Text Box 18">
          <a:extLst>
            <a:ext uri="{FF2B5EF4-FFF2-40B4-BE49-F238E27FC236}">
              <a16:creationId xmlns:a16="http://schemas.microsoft.com/office/drawing/2014/main" id="{00000000-0008-0000-0200-00000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5" name="Text Box 19">
          <a:extLst>
            <a:ext uri="{FF2B5EF4-FFF2-40B4-BE49-F238E27FC236}">
              <a16:creationId xmlns:a16="http://schemas.microsoft.com/office/drawing/2014/main" id="{00000000-0008-0000-0200-00000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6" name="Text Box 21">
          <a:extLst>
            <a:ext uri="{FF2B5EF4-FFF2-40B4-BE49-F238E27FC236}">
              <a16:creationId xmlns:a16="http://schemas.microsoft.com/office/drawing/2014/main" id="{00000000-0008-0000-0200-00000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7" name="Text Box 22">
          <a:extLst>
            <a:ext uri="{FF2B5EF4-FFF2-40B4-BE49-F238E27FC236}">
              <a16:creationId xmlns:a16="http://schemas.microsoft.com/office/drawing/2014/main" id="{00000000-0008-0000-0200-00000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8" name="Text Box 23">
          <a:extLst>
            <a:ext uri="{FF2B5EF4-FFF2-40B4-BE49-F238E27FC236}">
              <a16:creationId xmlns:a16="http://schemas.microsoft.com/office/drawing/2014/main" id="{00000000-0008-0000-0200-00000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9" name="Text Box 24">
          <a:extLst>
            <a:ext uri="{FF2B5EF4-FFF2-40B4-BE49-F238E27FC236}">
              <a16:creationId xmlns:a16="http://schemas.microsoft.com/office/drawing/2014/main" id="{00000000-0008-0000-0200-00000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0" name="Text Box 8">
          <a:extLst>
            <a:ext uri="{FF2B5EF4-FFF2-40B4-BE49-F238E27FC236}">
              <a16:creationId xmlns:a16="http://schemas.microsoft.com/office/drawing/2014/main" id="{00000000-0008-0000-0200-00001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1" name="Text Box 9">
          <a:extLst>
            <a:ext uri="{FF2B5EF4-FFF2-40B4-BE49-F238E27FC236}">
              <a16:creationId xmlns:a16="http://schemas.microsoft.com/office/drawing/2014/main" id="{00000000-0008-0000-0200-00001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2" name="Text Box 10">
          <a:extLst>
            <a:ext uri="{FF2B5EF4-FFF2-40B4-BE49-F238E27FC236}">
              <a16:creationId xmlns:a16="http://schemas.microsoft.com/office/drawing/2014/main" id="{00000000-0008-0000-0200-00001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3" name="Text Box 11">
          <a:extLst>
            <a:ext uri="{FF2B5EF4-FFF2-40B4-BE49-F238E27FC236}">
              <a16:creationId xmlns:a16="http://schemas.microsoft.com/office/drawing/2014/main" id="{00000000-0008-0000-0200-00001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4" name="Text Box 12">
          <a:extLst>
            <a:ext uri="{FF2B5EF4-FFF2-40B4-BE49-F238E27FC236}">
              <a16:creationId xmlns:a16="http://schemas.microsoft.com/office/drawing/2014/main" id="{00000000-0008-0000-0200-00001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5" name="Text Box 13">
          <a:extLst>
            <a:ext uri="{FF2B5EF4-FFF2-40B4-BE49-F238E27FC236}">
              <a16:creationId xmlns:a16="http://schemas.microsoft.com/office/drawing/2014/main" id="{00000000-0008-0000-0200-00001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6" name="Text Box 14">
          <a:extLst>
            <a:ext uri="{FF2B5EF4-FFF2-40B4-BE49-F238E27FC236}">
              <a16:creationId xmlns:a16="http://schemas.microsoft.com/office/drawing/2014/main" id="{00000000-0008-0000-0200-00001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7" name="Text Box 15">
          <a:extLst>
            <a:ext uri="{FF2B5EF4-FFF2-40B4-BE49-F238E27FC236}">
              <a16:creationId xmlns:a16="http://schemas.microsoft.com/office/drawing/2014/main" id="{00000000-0008-0000-0200-00001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8" name="Text Box 16">
          <a:extLst>
            <a:ext uri="{FF2B5EF4-FFF2-40B4-BE49-F238E27FC236}">
              <a16:creationId xmlns:a16="http://schemas.microsoft.com/office/drawing/2014/main" id="{00000000-0008-0000-0200-00001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9" name="Text Box 17">
          <a:extLst>
            <a:ext uri="{FF2B5EF4-FFF2-40B4-BE49-F238E27FC236}">
              <a16:creationId xmlns:a16="http://schemas.microsoft.com/office/drawing/2014/main" id="{00000000-0008-0000-0200-00001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0" name="Text Box 18">
          <a:extLst>
            <a:ext uri="{FF2B5EF4-FFF2-40B4-BE49-F238E27FC236}">
              <a16:creationId xmlns:a16="http://schemas.microsoft.com/office/drawing/2014/main" id="{00000000-0008-0000-0200-00001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1" name="Text Box 19">
          <a:extLst>
            <a:ext uri="{FF2B5EF4-FFF2-40B4-BE49-F238E27FC236}">
              <a16:creationId xmlns:a16="http://schemas.microsoft.com/office/drawing/2014/main" id="{00000000-0008-0000-0200-00001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2" name="Text Box 21">
          <a:extLst>
            <a:ext uri="{FF2B5EF4-FFF2-40B4-BE49-F238E27FC236}">
              <a16:creationId xmlns:a16="http://schemas.microsoft.com/office/drawing/2014/main" id="{00000000-0008-0000-0200-00001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3" name="Text Box 22">
          <a:extLst>
            <a:ext uri="{FF2B5EF4-FFF2-40B4-BE49-F238E27FC236}">
              <a16:creationId xmlns:a16="http://schemas.microsoft.com/office/drawing/2014/main" id="{00000000-0008-0000-0200-00001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4" name="Text Box 23">
          <a:extLst>
            <a:ext uri="{FF2B5EF4-FFF2-40B4-BE49-F238E27FC236}">
              <a16:creationId xmlns:a16="http://schemas.microsoft.com/office/drawing/2014/main" id="{00000000-0008-0000-0200-00001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5" name="Text Box 24">
          <a:extLst>
            <a:ext uri="{FF2B5EF4-FFF2-40B4-BE49-F238E27FC236}">
              <a16:creationId xmlns:a16="http://schemas.microsoft.com/office/drawing/2014/main" id="{00000000-0008-0000-0200-00001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6" name="Text Box 8">
          <a:extLst>
            <a:ext uri="{FF2B5EF4-FFF2-40B4-BE49-F238E27FC236}">
              <a16:creationId xmlns:a16="http://schemas.microsoft.com/office/drawing/2014/main" id="{00000000-0008-0000-0200-000020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7" name="Text Box 9">
          <a:extLst>
            <a:ext uri="{FF2B5EF4-FFF2-40B4-BE49-F238E27FC236}">
              <a16:creationId xmlns:a16="http://schemas.microsoft.com/office/drawing/2014/main" id="{00000000-0008-0000-0200-000021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8" name="Text Box 10">
          <a:extLst>
            <a:ext uri="{FF2B5EF4-FFF2-40B4-BE49-F238E27FC236}">
              <a16:creationId xmlns:a16="http://schemas.microsoft.com/office/drawing/2014/main" id="{00000000-0008-0000-0200-000022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9" name="Text Box 11">
          <a:extLst>
            <a:ext uri="{FF2B5EF4-FFF2-40B4-BE49-F238E27FC236}">
              <a16:creationId xmlns:a16="http://schemas.microsoft.com/office/drawing/2014/main" id="{00000000-0008-0000-0200-000023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0" name="Text Box 12">
          <a:extLst>
            <a:ext uri="{FF2B5EF4-FFF2-40B4-BE49-F238E27FC236}">
              <a16:creationId xmlns:a16="http://schemas.microsoft.com/office/drawing/2014/main" id="{00000000-0008-0000-0200-000024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1" name="Text Box 13">
          <a:extLst>
            <a:ext uri="{FF2B5EF4-FFF2-40B4-BE49-F238E27FC236}">
              <a16:creationId xmlns:a16="http://schemas.microsoft.com/office/drawing/2014/main" id="{00000000-0008-0000-0200-000025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2" name="Text Box 14">
          <a:extLst>
            <a:ext uri="{FF2B5EF4-FFF2-40B4-BE49-F238E27FC236}">
              <a16:creationId xmlns:a16="http://schemas.microsoft.com/office/drawing/2014/main" id="{00000000-0008-0000-0200-000026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3" name="Text Box 15">
          <a:extLst>
            <a:ext uri="{FF2B5EF4-FFF2-40B4-BE49-F238E27FC236}">
              <a16:creationId xmlns:a16="http://schemas.microsoft.com/office/drawing/2014/main" id="{00000000-0008-0000-0200-000027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4" name="Text Box 16">
          <a:extLst>
            <a:ext uri="{FF2B5EF4-FFF2-40B4-BE49-F238E27FC236}">
              <a16:creationId xmlns:a16="http://schemas.microsoft.com/office/drawing/2014/main" id="{00000000-0008-0000-0200-000028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5" name="Text Box 17">
          <a:extLst>
            <a:ext uri="{FF2B5EF4-FFF2-40B4-BE49-F238E27FC236}">
              <a16:creationId xmlns:a16="http://schemas.microsoft.com/office/drawing/2014/main" id="{00000000-0008-0000-0200-000029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6" name="Text Box 18">
          <a:extLst>
            <a:ext uri="{FF2B5EF4-FFF2-40B4-BE49-F238E27FC236}">
              <a16:creationId xmlns:a16="http://schemas.microsoft.com/office/drawing/2014/main" id="{00000000-0008-0000-0200-00002A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7" name="Text Box 19">
          <a:extLst>
            <a:ext uri="{FF2B5EF4-FFF2-40B4-BE49-F238E27FC236}">
              <a16:creationId xmlns:a16="http://schemas.microsoft.com/office/drawing/2014/main" id="{00000000-0008-0000-0200-00002B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8" name="Text Box 21">
          <a:extLst>
            <a:ext uri="{FF2B5EF4-FFF2-40B4-BE49-F238E27FC236}">
              <a16:creationId xmlns:a16="http://schemas.microsoft.com/office/drawing/2014/main" id="{00000000-0008-0000-0200-00002C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9" name="Text Box 22">
          <a:extLst>
            <a:ext uri="{FF2B5EF4-FFF2-40B4-BE49-F238E27FC236}">
              <a16:creationId xmlns:a16="http://schemas.microsoft.com/office/drawing/2014/main" id="{00000000-0008-0000-0200-00002D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0" name="Text Box 23">
          <a:extLst>
            <a:ext uri="{FF2B5EF4-FFF2-40B4-BE49-F238E27FC236}">
              <a16:creationId xmlns:a16="http://schemas.microsoft.com/office/drawing/2014/main" id="{00000000-0008-0000-0200-00002E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1" name="Text Box 24">
          <a:extLst>
            <a:ext uri="{FF2B5EF4-FFF2-40B4-BE49-F238E27FC236}">
              <a16:creationId xmlns:a16="http://schemas.microsoft.com/office/drawing/2014/main" id="{00000000-0008-0000-0200-00002F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3988" name="AutoShape 1">
          <a:extLst>
            <a:ext uri="{FF2B5EF4-FFF2-40B4-BE49-F238E27FC236}">
              <a16:creationId xmlns:a16="http://schemas.microsoft.com/office/drawing/2014/main" id="{00000000-0008-0000-0300-0000C4840000}"/>
            </a:ext>
          </a:extLst>
        </xdr:cNvPr>
        <xdr:cNvSpPr>
          <a:spLocks/>
        </xdr:cNvSpPr>
      </xdr:nvSpPr>
      <xdr:spPr bwMode="auto">
        <a:xfrm>
          <a:off x="33337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89" name="Text Box 8">
          <a:extLst>
            <a:ext uri="{FF2B5EF4-FFF2-40B4-BE49-F238E27FC236}">
              <a16:creationId xmlns:a16="http://schemas.microsoft.com/office/drawing/2014/main" id="{00000000-0008-0000-0300-0000C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0" name="Text Box 9">
          <a:extLst>
            <a:ext uri="{FF2B5EF4-FFF2-40B4-BE49-F238E27FC236}">
              <a16:creationId xmlns:a16="http://schemas.microsoft.com/office/drawing/2014/main" id="{00000000-0008-0000-0300-0000C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1" name="Text Box 10">
          <a:extLst>
            <a:ext uri="{FF2B5EF4-FFF2-40B4-BE49-F238E27FC236}">
              <a16:creationId xmlns:a16="http://schemas.microsoft.com/office/drawing/2014/main" id="{00000000-0008-0000-0300-0000C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2" name="Text Box 11">
          <a:extLst>
            <a:ext uri="{FF2B5EF4-FFF2-40B4-BE49-F238E27FC236}">
              <a16:creationId xmlns:a16="http://schemas.microsoft.com/office/drawing/2014/main" id="{00000000-0008-0000-0300-0000C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3" name="Text Box 12">
          <a:extLst>
            <a:ext uri="{FF2B5EF4-FFF2-40B4-BE49-F238E27FC236}">
              <a16:creationId xmlns:a16="http://schemas.microsoft.com/office/drawing/2014/main" id="{00000000-0008-0000-0300-0000C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4" name="Text Box 13">
          <a:extLst>
            <a:ext uri="{FF2B5EF4-FFF2-40B4-BE49-F238E27FC236}">
              <a16:creationId xmlns:a16="http://schemas.microsoft.com/office/drawing/2014/main" id="{00000000-0008-0000-0300-0000C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5" name="Text Box 14">
          <a:extLst>
            <a:ext uri="{FF2B5EF4-FFF2-40B4-BE49-F238E27FC236}">
              <a16:creationId xmlns:a16="http://schemas.microsoft.com/office/drawing/2014/main" id="{00000000-0008-0000-0300-0000C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6" name="Text Box 15">
          <a:extLst>
            <a:ext uri="{FF2B5EF4-FFF2-40B4-BE49-F238E27FC236}">
              <a16:creationId xmlns:a16="http://schemas.microsoft.com/office/drawing/2014/main" id="{00000000-0008-0000-0300-0000C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7" name="Text Box 16">
          <a:extLst>
            <a:ext uri="{FF2B5EF4-FFF2-40B4-BE49-F238E27FC236}">
              <a16:creationId xmlns:a16="http://schemas.microsoft.com/office/drawing/2014/main" id="{00000000-0008-0000-0300-0000C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8" name="Text Box 17">
          <a:extLst>
            <a:ext uri="{FF2B5EF4-FFF2-40B4-BE49-F238E27FC236}">
              <a16:creationId xmlns:a16="http://schemas.microsoft.com/office/drawing/2014/main" id="{00000000-0008-0000-0300-0000C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9" name="Text Box 18">
          <a:extLst>
            <a:ext uri="{FF2B5EF4-FFF2-40B4-BE49-F238E27FC236}">
              <a16:creationId xmlns:a16="http://schemas.microsoft.com/office/drawing/2014/main" id="{00000000-0008-0000-0300-0000C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0" name="Text Box 19">
          <a:extLst>
            <a:ext uri="{FF2B5EF4-FFF2-40B4-BE49-F238E27FC236}">
              <a16:creationId xmlns:a16="http://schemas.microsoft.com/office/drawing/2014/main" id="{00000000-0008-0000-0300-0000D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1" name="Text Box 21">
          <a:extLst>
            <a:ext uri="{FF2B5EF4-FFF2-40B4-BE49-F238E27FC236}">
              <a16:creationId xmlns:a16="http://schemas.microsoft.com/office/drawing/2014/main" id="{00000000-0008-0000-0300-0000D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2" name="Text Box 22">
          <a:extLst>
            <a:ext uri="{FF2B5EF4-FFF2-40B4-BE49-F238E27FC236}">
              <a16:creationId xmlns:a16="http://schemas.microsoft.com/office/drawing/2014/main" id="{00000000-0008-0000-0300-0000D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3" name="Text Box 23">
          <a:extLst>
            <a:ext uri="{FF2B5EF4-FFF2-40B4-BE49-F238E27FC236}">
              <a16:creationId xmlns:a16="http://schemas.microsoft.com/office/drawing/2014/main" id="{00000000-0008-0000-0300-0000D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4" name="Text Box 24">
          <a:extLst>
            <a:ext uri="{FF2B5EF4-FFF2-40B4-BE49-F238E27FC236}">
              <a16:creationId xmlns:a16="http://schemas.microsoft.com/office/drawing/2014/main" id="{00000000-0008-0000-0300-0000D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5" name="Text Box 8">
          <a:extLst>
            <a:ext uri="{FF2B5EF4-FFF2-40B4-BE49-F238E27FC236}">
              <a16:creationId xmlns:a16="http://schemas.microsoft.com/office/drawing/2014/main" id="{00000000-0008-0000-0300-0000D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6" name="Text Box 9">
          <a:extLst>
            <a:ext uri="{FF2B5EF4-FFF2-40B4-BE49-F238E27FC236}">
              <a16:creationId xmlns:a16="http://schemas.microsoft.com/office/drawing/2014/main" id="{00000000-0008-0000-0300-0000D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7" name="Text Box 10">
          <a:extLst>
            <a:ext uri="{FF2B5EF4-FFF2-40B4-BE49-F238E27FC236}">
              <a16:creationId xmlns:a16="http://schemas.microsoft.com/office/drawing/2014/main" id="{00000000-0008-0000-0300-0000D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8" name="Text Box 11">
          <a:extLst>
            <a:ext uri="{FF2B5EF4-FFF2-40B4-BE49-F238E27FC236}">
              <a16:creationId xmlns:a16="http://schemas.microsoft.com/office/drawing/2014/main" id="{00000000-0008-0000-0300-0000D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9" name="Text Box 12">
          <a:extLst>
            <a:ext uri="{FF2B5EF4-FFF2-40B4-BE49-F238E27FC236}">
              <a16:creationId xmlns:a16="http://schemas.microsoft.com/office/drawing/2014/main" id="{00000000-0008-0000-0300-0000D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0" name="Text Box 13">
          <a:extLst>
            <a:ext uri="{FF2B5EF4-FFF2-40B4-BE49-F238E27FC236}">
              <a16:creationId xmlns:a16="http://schemas.microsoft.com/office/drawing/2014/main" id="{00000000-0008-0000-0300-0000D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1" name="Text Box 14">
          <a:extLst>
            <a:ext uri="{FF2B5EF4-FFF2-40B4-BE49-F238E27FC236}">
              <a16:creationId xmlns:a16="http://schemas.microsoft.com/office/drawing/2014/main" id="{00000000-0008-0000-0300-0000D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2" name="Text Box 15">
          <a:extLst>
            <a:ext uri="{FF2B5EF4-FFF2-40B4-BE49-F238E27FC236}">
              <a16:creationId xmlns:a16="http://schemas.microsoft.com/office/drawing/2014/main" id="{00000000-0008-0000-0300-0000D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3" name="Text Box 16">
          <a:extLst>
            <a:ext uri="{FF2B5EF4-FFF2-40B4-BE49-F238E27FC236}">
              <a16:creationId xmlns:a16="http://schemas.microsoft.com/office/drawing/2014/main" id="{00000000-0008-0000-0300-0000D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4" name="Text Box 17">
          <a:extLst>
            <a:ext uri="{FF2B5EF4-FFF2-40B4-BE49-F238E27FC236}">
              <a16:creationId xmlns:a16="http://schemas.microsoft.com/office/drawing/2014/main" id="{00000000-0008-0000-0300-0000D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5" name="Text Box 18">
          <a:extLst>
            <a:ext uri="{FF2B5EF4-FFF2-40B4-BE49-F238E27FC236}">
              <a16:creationId xmlns:a16="http://schemas.microsoft.com/office/drawing/2014/main" id="{00000000-0008-0000-0300-0000D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6" name="Text Box 19">
          <a:extLst>
            <a:ext uri="{FF2B5EF4-FFF2-40B4-BE49-F238E27FC236}">
              <a16:creationId xmlns:a16="http://schemas.microsoft.com/office/drawing/2014/main" id="{00000000-0008-0000-0300-0000E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7" name="Text Box 21">
          <a:extLst>
            <a:ext uri="{FF2B5EF4-FFF2-40B4-BE49-F238E27FC236}">
              <a16:creationId xmlns:a16="http://schemas.microsoft.com/office/drawing/2014/main" id="{00000000-0008-0000-0300-0000E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8" name="Text Box 22">
          <a:extLst>
            <a:ext uri="{FF2B5EF4-FFF2-40B4-BE49-F238E27FC236}">
              <a16:creationId xmlns:a16="http://schemas.microsoft.com/office/drawing/2014/main" id="{00000000-0008-0000-0300-0000E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9" name="Text Box 23">
          <a:extLst>
            <a:ext uri="{FF2B5EF4-FFF2-40B4-BE49-F238E27FC236}">
              <a16:creationId xmlns:a16="http://schemas.microsoft.com/office/drawing/2014/main" id="{00000000-0008-0000-0300-0000E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0" name="Text Box 24">
          <a:extLst>
            <a:ext uri="{FF2B5EF4-FFF2-40B4-BE49-F238E27FC236}">
              <a16:creationId xmlns:a16="http://schemas.microsoft.com/office/drawing/2014/main" id="{00000000-0008-0000-0300-0000E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1" name="Text Box 8">
          <a:extLst>
            <a:ext uri="{FF2B5EF4-FFF2-40B4-BE49-F238E27FC236}">
              <a16:creationId xmlns:a16="http://schemas.microsoft.com/office/drawing/2014/main" id="{00000000-0008-0000-0300-0000E5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2" name="Text Box 9">
          <a:extLst>
            <a:ext uri="{FF2B5EF4-FFF2-40B4-BE49-F238E27FC236}">
              <a16:creationId xmlns:a16="http://schemas.microsoft.com/office/drawing/2014/main" id="{00000000-0008-0000-0300-0000E6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3" name="Text Box 10">
          <a:extLst>
            <a:ext uri="{FF2B5EF4-FFF2-40B4-BE49-F238E27FC236}">
              <a16:creationId xmlns:a16="http://schemas.microsoft.com/office/drawing/2014/main" id="{00000000-0008-0000-0300-0000E7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4" name="Text Box 11">
          <a:extLst>
            <a:ext uri="{FF2B5EF4-FFF2-40B4-BE49-F238E27FC236}">
              <a16:creationId xmlns:a16="http://schemas.microsoft.com/office/drawing/2014/main" id="{00000000-0008-0000-0300-0000E8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5" name="Text Box 12">
          <a:extLst>
            <a:ext uri="{FF2B5EF4-FFF2-40B4-BE49-F238E27FC236}">
              <a16:creationId xmlns:a16="http://schemas.microsoft.com/office/drawing/2014/main" id="{00000000-0008-0000-0300-0000E9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6" name="Text Box 13">
          <a:extLst>
            <a:ext uri="{FF2B5EF4-FFF2-40B4-BE49-F238E27FC236}">
              <a16:creationId xmlns:a16="http://schemas.microsoft.com/office/drawing/2014/main" id="{00000000-0008-0000-0300-0000EA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7" name="Text Box 14">
          <a:extLst>
            <a:ext uri="{FF2B5EF4-FFF2-40B4-BE49-F238E27FC236}">
              <a16:creationId xmlns:a16="http://schemas.microsoft.com/office/drawing/2014/main" id="{00000000-0008-0000-0300-0000EB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8" name="Text Box 15">
          <a:extLst>
            <a:ext uri="{FF2B5EF4-FFF2-40B4-BE49-F238E27FC236}">
              <a16:creationId xmlns:a16="http://schemas.microsoft.com/office/drawing/2014/main" id="{00000000-0008-0000-0300-0000EC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9" name="Text Box 16">
          <a:extLst>
            <a:ext uri="{FF2B5EF4-FFF2-40B4-BE49-F238E27FC236}">
              <a16:creationId xmlns:a16="http://schemas.microsoft.com/office/drawing/2014/main" id="{00000000-0008-0000-0300-0000ED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0" name="Text Box 17">
          <a:extLst>
            <a:ext uri="{FF2B5EF4-FFF2-40B4-BE49-F238E27FC236}">
              <a16:creationId xmlns:a16="http://schemas.microsoft.com/office/drawing/2014/main" id="{00000000-0008-0000-0300-0000EE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1" name="Text Box 18">
          <a:extLst>
            <a:ext uri="{FF2B5EF4-FFF2-40B4-BE49-F238E27FC236}">
              <a16:creationId xmlns:a16="http://schemas.microsoft.com/office/drawing/2014/main" id="{00000000-0008-0000-0300-0000EF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2" name="Text Box 19">
          <a:extLst>
            <a:ext uri="{FF2B5EF4-FFF2-40B4-BE49-F238E27FC236}">
              <a16:creationId xmlns:a16="http://schemas.microsoft.com/office/drawing/2014/main" id="{00000000-0008-0000-0300-0000F0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3" name="Text Box 21">
          <a:extLst>
            <a:ext uri="{FF2B5EF4-FFF2-40B4-BE49-F238E27FC236}">
              <a16:creationId xmlns:a16="http://schemas.microsoft.com/office/drawing/2014/main" id="{00000000-0008-0000-0300-0000F1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4" name="Text Box 22">
          <a:extLst>
            <a:ext uri="{FF2B5EF4-FFF2-40B4-BE49-F238E27FC236}">
              <a16:creationId xmlns:a16="http://schemas.microsoft.com/office/drawing/2014/main" id="{00000000-0008-0000-0300-0000F2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5" name="Text Box 23">
          <a:extLst>
            <a:ext uri="{FF2B5EF4-FFF2-40B4-BE49-F238E27FC236}">
              <a16:creationId xmlns:a16="http://schemas.microsoft.com/office/drawing/2014/main" id="{00000000-0008-0000-0300-0000F3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6" name="Text Box 24">
          <a:extLst>
            <a:ext uri="{FF2B5EF4-FFF2-40B4-BE49-F238E27FC236}">
              <a16:creationId xmlns:a16="http://schemas.microsoft.com/office/drawing/2014/main" id="{00000000-0008-0000-0300-0000F4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7" name="Text Box 8">
          <a:extLst>
            <a:ext uri="{FF2B5EF4-FFF2-40B4-BE49-F238E27FC236}">
              <a16:creationId xmlns:a16="http://schemas.microsoft.com/office/drawing/2014/main" id="{00000000-0008-0000-0300-0000F5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8" name="Text Box 9">
          <a:extLst>
            <a:ext uri="{FF2B5EF4-FFF2-40B4-BE49-F238E27FC236}">
              <a16:creationId xmlns:a16="http://schemas.microsoft.com/office/drawing/2014/main" id="{00000000-0008-0000-0300-0000F6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9" name="Text Box 10">
          <a:extLst>
            <a:ext uri="{FF2B5EF4-FFF2-40B4-BE49-F238E27FC236}">
              <a16:creationId xmlns:a16="http://schemas.microsoft.com/office/drawing/2014/main" id="{00000000-0008-0000-0300-0000F7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0" name="Text Box 11">
          <a:extLst>
            <a:ext uri="{FF2B5EF4-FFF2-40B4-BE49-F238E27FC236}">
              <a16:creationId xmlns:a16="http://schemas.microsoft.com/office/drawing/2014/main" id="{00000000-0008-0000-0300-0000F8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1" name="Text Box 12">
          <a:extLst>
            <a:ext uri="{FF2B5EF4-FFF2-40B4-BE49-F238E27FC236}">
              <a16:creationId xmlns:a16="http://schemas.microsoft.com/office/drawing/2014/main" id="{00000000-0008-0000-0300-0000F9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2" name="Text Box 13">
          <a:extLst>
            <a:ext uri="{FF2B5EF4-FFF2-40B4-BE49-F238E27FC236}">
              <a16:creationId xmlns:a16="http://schemas.microsoft.com/office/drawing/2014/main" id="{00000000-0008-0000-0300-0000FA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3" name="Text Box 14">
          <a:extLst>
            <a:ext uri="{FF2B5EF4-FFF2-40B4-BE49-F238E27FC236}">
              <a16:creationId xmlns:a16="http://schemas.microsoft.com/office/drawing/2014/main" id="{00000000-0008-0000-0300-0000FB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4" name="Text Box 15">
          <a:extLst>
            <a:ext uri="{FF2B5EF4-FFF2-40B4-BE49-F238E27FC236}">
              <a16:creationId xmlns:a16="http://schemas.microsoft.com/office/drawing/2014/main" id="{00000000-0008-0000-0300-0000FC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5" name="Text Box 16">
          <a:extLst>
            <a:ext uri="{FF2B5EF4-FFF2-40B4-BE49-F238E27FC236}">
              <a16:creationId xmlns:a16="http://schemas.microsoft.com/office/drawing/2014/main" id="{00000000-0008-0000-0300-0000FD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6" name="Text Box 17">
          <a:extLst>
            <a:ext uri="{FF2B5EF4-FFF2-40B4-BE49-F238E27FC236}">
              <a16:creationId xmlns:a16="http://schemas.microsoft.com/office/drawing/2014/main" id="{00000000-0008-0000-0300-0000FE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7" name="Text Box 18">
          <a:extLst>
            <a:ext uri="{FF2B5EF4-FFF2-40B4-BE49-F238E27FC236}">
              <a16:creationId xmlns:a16="http://schemas.microsoft.com/office/drawing/2014/main" id="{00000000-0008-0000-0300-0000FF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8" name="Text Box 19">
          <a:extLst>
            <a:ext uri="{FF2B5EF4-FFF2-40B4-BE49-F238E27FC236}">
              <a16:creationId xmlns:a16="http://schemas.microsoft.com/office/drawing/2014/main" id="{00000000-0008-0000-0300-00000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9" name="Text Box 21">
          <a:extLst>
            <a:ext uri="{FF2B5EF4-FFF2-40B4-BE49-F238E27FC236}">
              <a16:creationId xmlns:a16="http://schemas.microsoft.com/office/drawing/2014/main" id="{00000000-0008-0000-0300-00000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0" name="Text Box 22">
          <a:extLst>
            <a:ext uri="{FF2B5EF4-FFF2-40B4-BE49-F238E27FC236}">
              <a16:creationId xmlns:a16="http://schemas.microsoft.com/office/drawing/2014/main" id="{00000000-0008-0000-0300-00000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1" name="Text Box 23">
          <a:extLst>
            <a:ext uri="{FF2B5EF4-FFF2-40B4-BE49-F238E27FC236}">
              <a16:creationId xmlns:a16="http://schemas.microsoft.com/office/drawing/2014/main" id="{00000000-0008-0000-0300-00000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2" name="Text Box 24">
          <a:extLst>
            <a:ext uri="{FF2B5EF4-FFF2-40B4-BE49-F238E27FC236}">
              <a16:creationId xmlns:a16="http://schemas.microsoft.com/office/drawing/2014/main" id="{00000000-0008-0000-0300-00000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3" name="Text Box 8">
          <a:extLst>
            <a:ext uri="{FF2B5EF4-FFF2-40B4-BE49-F238E27FC236}">
              <a16:creationId xmlns:a16="http://schemas.microsoft.com/office/drawing/2014/main" id="{00000000-0008-0000-0300-000005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4" name="Text Box 9">
          <a:extLst>
            <a:ext uri="{FF2B5EF4-FFF2-40B4-BE49-F238E27FC236}">
              <a16:creationId xmlns:a16="http://schemas.microsoft.com/office/drawing/2014/main" id="{00000000-0008-0000-0300-000006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5" name="Text Box 10">
          <a:extLst>
            <a:ext uri="{FF2B5EF4-FFF2-40B4-BE49-F238E27FC236}">
              <a16:creationId xmlns:a16="http://schemas.microsoft.com/office/drawing/2014/main" id="{00000000-0008-0000-0300-000007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6" name="Text Box 11">
          <a:extLst>
            <a:ext uri="{FF2B5EF4-FFF2-40B4-BE49-F238E27FC236}">
              <a16:creationId xmlns:a16="http://schemas.microsoft.com/office/drawing/2014/main" id="{00000000-0008-0000-0300-000008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7" name="Text Box 12">
          <a:extLst>
            <a:ext uri="{FF2B5EF4-FFF2-40B4-BE49-F238E27FC236}">
              <a16:creationId xmlns:a16="http://schemas.microsoft.com/office/drawing/2014/main" id="{00000000-0008-0000-0300-000009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8" name="Text Box 13">
          <a:extLst>
            <a:ext uri="{FF2B5EF4-FFF2-40B4-BE49-F238E27FC236}">
              <a16:creationId xmlns:a16="http://schemas.microsoft.com/office/drawing/2014/main" id="{00000000-0008-0000-0300-00000A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9" name="Text Box 14">
          <a:extLst>
            <a:ext uri="{FF2B5EF4-FFF2-40B4-BE49-F238E27FC236}">
              <a16:creationId xmlns:a16="http://schemas.microsoft.com/office/drawing/2014/main" id="{00000000-0008-0000-0300-00000B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0" name="Text Box 15">
          <a:extLst>
            <a:ext uri="{FF2B5EF4-FFF2-40B4-BE49-F238E27FC236}">
              <a16:creationId xmlns:a16="http://schemas.microsoft.com/office/drawing/2014/main" id="{00000000-0008-0000-0300-00000C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1" name="Text Box 16">
          <a:extLst>
            <a:ext uri="{FF2B5EF4-FFF2-40B4-BE49-F238E27FC236}">
              <a16:creationId xmlns:a16="http://schemas.microsoft.com/office/drawing/2014/main" id="{00000000-0008-0000-0300-00000D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2" name="Text Box 17">
          <a:extLst>
            <a:ext uri="{FF2B5EF4-FFF2-40B4-BE49-F238E27FC236}">
              <a16:creationId xmlns:a16="http://schemas.microsoft.com/office/drawing/2014/main" id="{00000000-0008-0000-0300-00000E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3" name="Text Box 18">
          <a:extLst>
            <a:ext uri="{FF2B5EF4-FFF2-40B4-BE49-F238E27FC236}">
              <a16:creationId xmlns:a16="http://schemas.microsoft.com/office/drawing/2014/main" id="{00000000-0008-0000-0300-00000F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4" name="Text Box 19">
          <a:extLst>
            <a:ext uri="{FF2B5EF4-FFF2-40B4-BE49-F238E27FC236}">
              <a16:creationId xmlns:a16="http://schemas.microsoft.com/office/drawing/2014/main" id="{00000000-0008-0000-0300-000010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5" name="Text Box 21">
          <a:extLst>
            <a:ext uri="{FF2B5EF4-FFF2-40B4-BE49-F238E27FC236}">
              <a16:creationId xmlns:a16="http://schemas.microsoft.com/office/drawing/2014/main" id="{00000000-0008-0000-0300-000011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6" name="Text Box 22">
          <a:extLst>
            <a:ext uri="{FF2B5EF4-FFF2-40B4-BE49-F238E27FC236}">
              <a16:creationId xmlns:a16="http://schemas.microsoft.com/office/drawing/2014/main" id="{00000000-0008-0000-0300-000012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7" name="Text Box 23">
          <a:extLst>
            <a:ext uri="{FF2B5EF4-FFF2-40B4-BE49-F238E27FC236}">
              <a16:creationId xmlns:a16="http://schemas.microsoft.com/office/drawing/2014/main" id="{00000000-0008-0000-0300-000013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8" name="Text Box 24">
          <a:extLst>
            <a:ext uri="{FF2B5EF4-FFF2-40B4-BE49-F238E27FC236}">
              <a16:creationId xmlns:a16="http://schemas.microsoft.com/office/drawing/2014/main" id="{00000000-0008-0000-0300-000014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9" name="Text Box 8">
          <a:extLst>
            <a:ext uri="{FF2B5EF4-FFF2-40B4-BE49-F238E27FC236}">
              <a16:creationId xmlns:a16="http://schemas.microsoft.com/office/drawing/2014/main" id="{00000000-0008-0000-0300-000015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0" name="Text Box 9">
          <a:extLst>
            <a:ext uri="{FF2B5EF4-FFF2-40B4-BE49-F238E27FC236}">
              <a16:creationId xmlns:a16="http://schemas.microsoft.com/office/drawing/2014/main" id="{00000000-0008-0000-0300-000016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1" name="Text Box 10">
          <a:extLst>
            <a:ext uri="{FF2B5EF4-FFF2-40B4-BE49-F238E27FC236}">
              <a16:creationId xmlns:a16="http://schemas.microsoft.com/office/drawing/2014/main" id="{00000000-0008-0000-0300-000017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2" name="Text Box 11">
          <a:extLst>
            <a:ext uri="{FF2B5EF4-FFF2-40B4-BE49-F238E27FC236}">
              <a16:creationId xmlns:a16="http://schemas.microsoft.com/office/drawing/2014/main" id="{00000000-0008-0000-0300-000018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3" name="Text Box 12">
          <a:extLst>
            <a:ext uri="{FF2B5EF4-FFF2-40B4-BE49-F238E27FC236}">
              <a16:creationId xmlns:a16="http://schemas.microsoft.com/office/drawing/2014/main" id="{00000000-0008-0000-0300-000019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4" name="Text Box 13">
          <a:extLst>
            <a:ext uri="{FF2B5EF4-FFF2-40B4-BE49-F238E27FC236}">
              <a16:creationId xmlns:a16="http://schemas.microsoft.com/office/drawing/2014/main" id="{00000000-0008-0000-0300-00001A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5" name="Text Box 14">
          <a:extLst>
            <a:ext uri="{FF2B5EF4-FFF2-40B4-BE49-F238E27FC236}">
              <a16:creationId xmlns:a16="http://schemas.microsoft.com/office/drawing/2014/main" id="{00000000-0008-0000-0300-00001B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6" name="Text Box 15">
          <a:extLst>
            <a:ext uri="{FF2B5EF4-FFF2-40B4-BE49-F238E27FC236}">
              <a16:creationId xmlns:a16="http://schemas.microsoft.com/office/drawing/2014/main" id="{00000000-0008-0000-0300-00001C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7" name="Text Box 16">
          <a:extLst>
            <a:ext uri="{FF2B5EF4-FFF2-40B4-BE49-F238E27FC236}">
              <a16:creationId xmlns:a16="http://schemas.microsoft.com/office/drawing/2014/main" id="{00000000-0008-0000-0300-00001D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8" name="Text Box 17">
          <a:extLst>
            <a:ext uri="{FF2B5EF4-FFF2-40B4-BE49-F238E27FC236}">
              <a16:creationId xmlns:a16="http://schemas.microsoft.com/office/drawing/2014/main" id="{00000000-0008-0000-0300-00001E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9" name="Text Box 18">
          <a:extLst>
            <a:ext uri="{FF2B5EF4-FFF2-40B4-BE49-F238E27FC236}">
              <a16:creationId xmlns:a16="http://schemas.microsoft.com/office/drawing/2014/main" id="{00000000-0008-0000-0300-00001F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0" name="Text Box 19">
          <a:extLst>
            <a:ext uri="{FF2B5EF4-FFF2-40B4-BE49-F238E27FC236}">
              <a16:creationId xmlns:a16="http://schemas.microsoft.com/office/drawing/2014/main" id="{00000000-0008-0000-0300-000020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1" name="Text Box 21">
          <a:extLst>
            <a:ext uri="{FF2B5EF4-FFF2-40B4-BE49-F238E27FC236}">
              <a16:creationId xmlns:a16="http://schemas.microsoft.com/office/drawing/2014/main" id="{00000000-0008-0000-0300-000021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2" name="Text Box 22">
          <a:extLst>
            <a:ext uri="{FF2B5EF4-FFF2-40B4-BE49-F238E27FC236}">
              <a16:creationId xmlns:a16="http://schemas.microsoft.com/office/drawing/2014/main" id="{00000000-0008-0000-0300-000022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3" name="Text Box 23">
          <a:extLst>
            <a:ext uri="{FF2B5EF4-FFF2-40B4-BE49-F238E27FC236}">
              <a16:creationId xmlns:a16="http://schemas.microsoft.com/office/drawing/2014/main" id="{00000000-0008-0000-0300-000023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4" name="Text Box 24">
          <a:extLst>
            <a:ext uri="{FF2B5EF4-FFF2-40B4-BE49-F238E27FC236}">
              <a16:creationId xmlns:a16="http://schemas.microsoft.com/office/drawing/2014/main" id="{00000000-0008-0000-0300-000024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5" name="Text Box 8">
          <a:extLst>
            <a:ext uri="{FF2B5EF4-FFF2-40B4-BE49-F238E27FC236}">
              <a16:creationId xmlns:a16="http://schemas.microsoft.com/office/drawing/2014/main" id="{00000000-0008-0000-0300-000025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6" name="Text Box 9">
          <a:extLst>
            <a:ext uri="{FF2B5EF4-FFF2-40B4-BE49-F238E27FC236}">
              <a16:creationId xmlns:a16="http://schemas.microsoft.com/office/drawing/2014/main" id="{00000000-0008-0000-0300-000026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7" name="Text Box 10">
          <a:extLst>
            <a:ext uri="{FF2B5EF4-FFF2-40B4-BE49-F238E27FC236}">
              <a16:creationId xmlns:a16="http://schemas.microsoft.com/office/drawing/2014/main" id="{00000000-0008-0000-0300-000027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8" name="Text Box 11">
          <a:extLst>
            <a:ext uri="{FF2B5EF4-FFF2-40B4-BE49-F238E27FC236}">
              <a16:creationId xmlns:a16="http://schemas.microsoft.com/office/drawing/2014/main" id="{00000000-0008-0000-0300-000028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9" name="Text Box 12">
          <a:extLst>
            <a:ext uri="{FF2B5EF4-FFF2-40B4-BE49-F238E27FC236}">
              <a16:creationId xmlns:a16="http://schemas.microsoft.com/office/drawing/2014/main" id="{00000000-0008-0000-0300-000029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0" name="Text Box 13">
          <a:extLst>
            <a:ext uri="{FF2B5EF4-FFF2-40B4-BE49-F238E27FC236}">
              <a16:creationId xmlns:a16="http://schemas.microsoft.com/office/drawing/2014/main" id="{00000000-0008-0000-0300-00002A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1" name="Text Box 14">
          <a:extLst>
            <a:ext uri="{FF2B5EF4-FFF2-40B4-BE49-F238E27FC236}">
              <a16:creationId xmlns:a16="http://schemas.microsoft.com/office/drawing/2014/main" id="{00000000-0008-0000-0300-00002B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2" name="Text Box 15">
          <a:extLst>
            <a:ext uri="{FF2B5EF4-FFF2-40B4-BE49-F238E27FC236}">
              <a16:creationId xmlns:a16="http://schemas.microsoft.com/office/drawing/2014/main" id="{00000000-0008-0000-0300-00002C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3" name="Text Box 16">
          <a:extLst>
            <a:ext uri="{FF2B5EF4-FFF2-40B4-BE49-F238E27FC236}">
              <a16:creationId xmlns:a16="http://schemas.microsoft.com/office/drawing/2014/main" id="{00000000-0008-0000-0300-00002D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4" name="Text Box 17">
          <a:extLst>
            <a:ext uri="{FF2B5EF4-FFF2-40B4-BE49-F238E27FC236}">
              <a16:creationId xmlns:a16="http://schemas.microsoft.com/office/drawing/2014/main" id="{00000000-0008-0000-0300-00002E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5" name="Text Box 18">
          <a:extLst>
            <a:ext uri="{FF2B5EF4-FFF2-40B4-BE49-F238E27FC236}">
              <a16:creationId xmlns:a16="http://schemas.microsoft.com/office/drawing/2014/main" id="{00000000-0008-0000-0300-00002F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6" name="Text Box 19">
          <a:extLst>
            <a:ext uri="{FF2B5EF4-FFF2-40B4-BE49-F238E27FC236}">
              <a16:creationId xmlns:a16="http://schemas.microsoft.com/office/drawing/2014/main" id="{00000000-0008-0000-0300-00003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7" name="Text Box 21">
          <a:extLst>
            <a:ext uri="{FF2B5EF4-FFF2-40B4-BE49-F238E27FC236}">
              <a16:creationId xmlns:a16="http://schemas.microsoft.com/office/drawing/2014/main" id="{00000000-0008-0000-0300-00003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8" name="Text Box 22">
          <a:extLst>
            <a:ext uri="{FF2B5EF4-FFF2-40B4-BE49-F238E27FC236}">
              <a16:creationId xmlns:a16="http://schemas.microsoft.com/office/drawing/2014/main" id="{00000000-0008-0000-0300-00003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9" name="Text Box 23">
          <a:extLst>
            <a:ext uri="{FF2B5EF4-FFF2-40B4-BE49-F238E27FC236}">
              <a16:creationId xmlns:a16="http://schemas.microsoft.com/office/drawing/2014/main" id="{00000000-0008-0000-0300-00003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0" name="Text Box 24">
          <a:extLst>
            <a:ext uri="{FF2B5EF4-FFF2-40B4-BE49-F238E27FC236}">
              <a16:creationId xmlns:a16="http://schemas.microsoft.com/office/drawing/2014/main" id="{00000000-0008-0000-0300-00003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1" name="Text Box 8">
          <a:extLst>
            <a:ext uri="{FF2B5EF4-FFF2-40B4-BE49-F238E27FC236}">
              <a16:creationId xmlns:a16="http://schemas.microsoft.com/office/drawing/2014/main" id="{00000000-0008-0000-0300-000035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2" name="Text Box 9">
          <a:extLst>
            <a:ext uri="{FF2B5EF4-FFF2-40B4-BE49-F238E27FC236}">
              <a16:creationId xmlns:a16="http://schemas.microsoft.com/office/drawing/2014/main" id="{00000000-0008-0000-0300-000036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3" name="Text Box 10">
          <a:extLst>
            <a:ext uri="{FF2B5EF4-FFF2-40B4-BE49-F238E27FC236}">
              <a16:creationId xmlns:a16="http://schemas.microsoft.com/office/drawing/2014/main" id="{00000000-0008-0000-0300-000037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4" name="Text Box 1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5" name="Text Box 1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6" name="Text Box 1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7" name="Text Box 14">
          <a:extLst>
            <a:ext uri="{FF2B5EF4-FFF2-40B4-BE49-F238E27FC236}">
              <a16:creationId xmlns:a16="http://schemas.microsoft.com/office/drawing/2014/main" id="{00000000-0008-0000-0300-00003B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8" name="Text Box 15">
          <a:extLst>
            <a:ext uri="{FF2B5EF4-FFF2-40B4-BE49-F238E27FC236}">
              <a16:creationId xmlns:a16="http://schemas.microsoft.com/office/drawing/2014/main" id="{00000000-0008-0000-0300-00003C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9" name="Text Box 16">
          <a:extLst>
            <a:ext uri="{FF2B5EF4-FFF2-40B4-BE49-F238E27FC236}">
              <a16:creationId xmlns:a16="http://schemas.microsoft.com/office/drawing/2014/main" id="{00000000-0008-0000-0300-00003D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0" name="Text Box 17">
          <a:extLst>
            <a:ext uri="{FF2B5EF4-FFF2-40B4-BE49-F238E27FC236}">
              <a16:creationId xmlns:a16="http://schemas.microsoft.com/office/drawing/2014/main" id="{00000000-0008-0000-0300-00003E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1" name="Text Box 18">
          <a:extLst>
            <a:ext uri="{FF2B5EF4-FFF2-40B4-BE49-F238E27FC236}">
              <a16:creationId xmlns:a16="http://schemas.microsoft.com/office/drawing/2014/main" id="{00000000-0008-0000-0300-00003F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2" name="Text Box 19">
          <a:extLst>
            <a:ext uri="{FF2B5EF4-FFF2-40B4-BE49-F238E27FC236}">
              <a16:creationId xmlns:a16="http://schemas.microsoft.com/office/drawing/2014/main" id="{00000000-0008-0000-0300-000040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3" name="Text Box 21">
          <a:extLst>
            <a:ext uri="{FF2B5EF4-FFF2-40B4-BE49-F238E27FC236}">
              <a16:creationId xmlns:a16="http://schemas.microsoft.com/office/drawing/2014/main" id="{00000000-0008-0000-0300-000041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4" name="Text Box 22">
          <a:extLst>
            <a:ext uri="{FF2B5EF4-FFF2-40B4-BE49-F238E27FC236}">
              <a16:creationId xmlns:a16="http://schemas.microsoft.com/office/drawing/2014/main" id="{00000000-0008-0000-0300-000042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5" name="Text Box 23">
          <a:extLst>
            <a:ext uri="{FF2B5EF4-FFF2-40B4-BE49-F238E27FC236}">
              <a16:creationId xmlns:a16="http://schemas.microsoft.com/office/drawing/2014/main" id="{00000000-0008-0000-0300-000043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6" name="Text Box 24">
          <a:extLst>
            <a:ext uri="{FF2B5EF4-FFF2-40B4-BE49-F238E27FC236}">
              <a16:creationId xmlns:a16="http://schemas.microsoft.com/office/drawing/2014/main" id="{00000000-0008-0000-0300-000044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117" name="AutoShape 1">
          <a:extLst>
            <a:ext uri="{FF2B5EF4-FFF2-40B4-BE49-F238E27FC236}">
              <a16:creationId xmlns:a16="http://schemas.microsoft.com/office/drawing/2014/main" id="{00000000-0008-0000-0300-000045850000}"/>
            </a:ext>
          </a:extLst>
        </xdr:cNvPr>
        <xdr:cNvSpPr>
          <a:spLocks/>
        </xdr:cNvSpPr>
      </xdr:nvSpPr>
      <xdr:spPr bwMode="auto">
        <a:xfrm>
          <a:off x="3333750" y="3286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4979" name="AutoShape 1">
          <a:extLst>
            <a:ext uri="{FF2B5EF4-FFF2-40B4-BE49-F238E27FC236}">
              <a16:creationId xmlns:a16="http://schemas.microsoft.com/office/drawing/2014/main" id="{00000000-0008-0000-0500-0000A3880000}"/>
            </a:ext>
          </a:extLst>
        </xdr:cNvPr>
        <xdr:cNvSpPr>
          <a:spLocks/>
        </xdr:cNvSpPr>
      </xdr:nvSpPr>
      <xdr:spPr bwMode="auto">
        <a:xfrm>
          <a:off x="32956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0" name="Text Box 8">
          <a:extLst>
            <a:ext uri="{FF2B5EF4-FFF2-40B4-BE49-F238E27FC236}">
              <a16:creationId xmlns:a16="http://schemas.microsoft.com/office/drawing/2014/main" id="{00000000-0008-0000-0500-0000A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1" name="Text Box 9">
          <a:extLst>
            <a:ext uri="{FF2B5EF4-FFF2-40B4-BE49-F238E27FC236}">
              <a16:creationId xmlns:a16="http://schemas.microsoft.com/office/drawing/2014/main" id="{00000000-0008-0000-0500-0000A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2" name="Text Box 10">
          <a:extLst>
            <a:ext uri="{FF2B5EF4-FFF2-40B4-BE49-F238E27FC236}">
              <a16:creationId xmlns:a16="http://schemas.microsoft.com/office/drawing/2014/main" id="{00000000-0008-0000-0500-0000A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3" name="Text Box 11">
          <a:extLst>
            <a:ext uri="{FF2B5EF4-FFF2-40B4-BE49-F238E27FC236}">
              <a16:creationId xmlns:a16="http://schemas.microsoft.com/office/drawing/2014/main" id="{00000000-0008-0000-0500-0000A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4" name="Text Box 12">
          <a:extLst>
            <a:ext uri="{FF2B5EF4-FFF2-40B4-BE49-F238E27FC236}">
              <a16:creationId xmlns:a16="http://schemas.microsoft.com/office/drawing/2014/main" id="{00000000-0008-0000-0500-0000A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5" name="Text Box 13">
          <a:extLst>
            <a:ext uri="{FF2B5EF4-FFF2-40B4-BE49-F238E27FC236}">
              <a16:creationId xmlns:a16="http://schemas.microsoft.com/office/drawing/2014/main" id="{00000000-0008-0000-0500-0000A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6" name="Text Box 14">
          <a:extLst>
            <a:ext uri="{FF2B5EF4-FFF2-40B4-BE49-F238E27FC236}">
              <a16:creationId xmlns:a16="http://schemas.microsoft.com/office/drawing/2014/main" id="{00000000-0008-0000-0500-0000A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7" name="Text Box 15">
          <a:extLst>
            <a:ext uri="{FF2B5EF4-FFF2-40B4-BE49-F238E27FC236}">
              <a16:creationId xmlns:a16="http://schemas.microsoft.com/office/drawing/2014/main" id="{00000000-0008-0000-0500-0000A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8" name="Text Box 16">
          <a:extLst>
            <a:ext uri="{FF2B5EF4-FFF2-40B4-BE49-F238E27FC236}">
              <a16:creationId xmlns:a16="http://schemas.microsoft.com/office/drawing/2014/main" id="{00000000-0008-0000-0500-0000A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9" name="Text Box 17">
          <a:extLst>
            <a:ext uri="{FF2B5EF4-FFF2-40B4-BE49-F238E27FC236}">
              <a16:creationId xmlns:a16="http://schemas.microsoft.com/office/drawing/2014/main" id="{00000000-0008-0000-0500-0000A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0" name="Text Box 18">
          <a:extLst>
            <a:ext uri="{FF2B5EF4-FFF2-40B4-BE49-F238E27FC236}">
              <a16:creationId xmlns:a16="http://schemas.microsoft.com/office/drawing/2014/main" id="{00000000-0008-0000-0500-0000A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1" name="Text Box 19">
          <a:extLst>
            <a:ext uri="{FF2B5EF4-FFF2-40B4-BE49-F238E27FC236}">
              <a16:creationId xmlns:a16="http://schemas.microsoft.com/office/drawing/2014/main" id="{00000000-0008-0000-0500-0000A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2" name="Text Box 21">
          <a:extLst>
            <a:ext uri="{FF2B5EF4-FFF2-40B4-BE49-F238E27FC236}">
              <a16:creationId xmlns:a16="http://schemas.microsoft.com/office/drawing/2014/main" id="{00000000-0008-0000-0500-0000B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3" name="Text Box 22">
          <a:extLst>
            <a:ext uri="{FF2B5EF4-FFF2-40B4-BE49-F238E27FC236}">
              <a16:creationId xmlns:a16="http://schemas.microsoft.com/office/drawing/2014/main" id="{00000000-0008-0000-0500-0000B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4" name="Text Box 23">
          <a:extLst>
            <a:ext uri="{FF2B5EF4-FFF2-40B4-BE49-F238E27FC236}">
              <a16:creationId xmlns:a16="http://schemas.microsoft.com/office/drawing/2014/main" id="{00000000-0008-0000-0500-0000B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5" name="Text Box 24">
          <a:extLst>
            <a:ext uri="{FF2B5EF4-FFF2-40B4-BE49-F238E27FC236}">
              <a16:creationId xmlns:a16="http://schemas.microsoft.com/office/drawing/2014/main" id="{00000000-0008-0000-0500-0000B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6" name="Text Box 8">
          <a:extLst>
            <a:ext uri="{FF2B5EF4-FFF2-40B4-BE49-F238E27FC236}">
              <a16:creationId xmlns:a16="http://schemas.microsoft.com/office/drawing/2014/main" id="{00000000-0008-0000-0500-0000B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7" name="Text Box 9">
          <a:extLst>
            <a:ext uri="{FF2B5EF4-FFF2-40B4-BE49-F238E27FC236}">
              <a16:creationId xmlns:a16="http://schemas.microsoft.com/office/drawing/2014/main" id="{00000000-0008-0000-0500-0000B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8" name="Text Box 10">
          <a:extLst>
            <a:ext uri="{FF2B5EF4-FFF2-40B4-BE49-F238E27FC236}">
              <a16:creationId xmlns:a16="http://schemas.microsoft.com/office/drawing/2014/main" id="{00000000-0008-0000-0500-0000B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9" name="Text Box 11">
          <a:extLst>
            <a:ext uri="{FF2B5EF4-FFF2-40B4-BE49-F238E27FC236}">
              <a16:creationId xmlns:a16="http://schemas.microsoft.com/office/drawing/2014/main" id="{00000000-0008-0000-0500-0000B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0" name="Text Box 12">
          <a:extLst>
            <a:ext uri="{FF2B5EF4-FFF2-40B4-BE49-F238E27FC236}">
              <a16:creationId xmlns:a16="http://schemas.microsoft.com/office/drawing/2014/main" id="{00000000-0008-0000-0500-0000B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1" name="Text Box 13">
          <a:extLst>
            <a:ext uri="{FF2B5EF4-FFF2-40B4-BE49-F238E27FC236}">
              <a16:creationId xmlns:a16="http://schemas.microsoft.com/office/drawing/2014/main" id="{00000000-0008-0000-0500-0000B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2" name="Text Box 14">
          <a:extLst>
            <a:ext uri="{FF2B5EF4-FFF2-40B4-BE49-F238E27FC236}">
              <a16:creationId xmlns:a16="http://schemas.microsoft.com/office/drawing/2014/main" id="{00000000-0008-0000-0500-0000B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3" name="Text Box 15">
          <a:extLst>
            <a:ext uri="{FF2B5EF4-FFF2-40B4-BE49-F238E27FC236}">
              <a16:creationId xmlns:a16="http://schemas.microsoft.com/office/drawing/2014/main" id="{00000000-0008-0000-0500-0000B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4" name="Text Box 16">
          <a:extLst>
            <a:ext uri="{FF2B5EF4-FFF2-40B4-BE49-F238E27FC236}">
              <a16:creationId xmlns:a16="http://schemas.microsoft.com/office/drawing/2014/main" id="{00000000-0008-0000-0500-0000B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5" name="Text Box 17">
          <a:extLst>
            <a:ext uri="{FF2B5EF4-FFF2-40B4-BE49-F238E27FC236}">
              <a16:creationId xmlns:a16="http://schemas.microsoft.com/office/drawing/2014/main" id="{00000000-0008-0000-0500-0000B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6" name="Text Box 18">
          <a:extLst>
            <a:ext uri="{FF2B5EF4-FFF2-40B4-BE49-F238E27FC236}">
              <a16:creationId xmlns:a16="http://schemas.microsoft.com/office/drawing/2014/main" id="{00000000-0008-0000-0500-0000B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7" name="Text Box 19">
          <a:extLst>
            <a:ext uri="{FF2B5EF4-FFF2-40B4-BE49-F238E27FC236}">
              <a16:creationId xmlns:a16="http://schemas.microsoft.com/office/drawing/2014/main" id="{00000000-0008-0000-0500-0000B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8" name="Text Box 21">
          <a:extLst>
            <a:ext uri="{FF2B5EF4-FFF2-40B4-BE49-F238E27FC236}">
              <a16:creationId xmlns:a16="http://schemas.microsoft.com/office/drawing/2014/main" id="{00000000-0008-0000-0500-0000C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9" name="Text Box 22">
          <a:extLst>
            <a:ext uri="{FF2B5EF4-FFF2-40B4-BE49-F238E27FC236}">
              <a16:creationId xmlns:a16="http://schemas.microsoft.com/office/drawing/2014/main" id="{00000000-0008-0000-0500-0000C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0" name="Text Box 23">
          <a:extLst>
            <a:ext uri="{FF2B5EF4-FFF2-40B4-BE49-F238E27FC236}">
              <a16:creationId xmlns:a16="http://schemas.microsoft.com/office/drawing/2014/main" id="{00000000-0008-0000-0500-0000C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1" name="Text Box 24">
          <a:extLst>
            <a:ext uri="{FF2B5EF4-FFF2-40B4-BE49-F238E27FC236}">
              <a16:creationId xmlns:a16="http://schemas.microsoft.com/office/drawing/2014/main" id="{00000000-0008-0000-0500-0000C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2" name="Text Box 8">
          <a:extLst>
            <a:ext uri="{FF2B5EF4-FFF2-40B4-BE49-F238E27FC236}">
              <a16:creationId xmlns:a16="http://schemas.microsoft.com/office/drawing/2014/main" id="{00000000-0008-0000-0500-0000C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3" name="Text Box 9">
          <a:extLst>
            <a:ext uri="{FF2B5EF4-FFF2-40B4-BE49-F238E27FC236}">
              <a16:creationId xmlns:a16="http://schemas.microsoft.com/office/drawing/2014/main" id="{00000000-0008-0000-0500-0000C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4" name="Text Box 10">
          <a:extLst>
            <a:ext uri="{FF2B5EF4-FFF2-40B4-BE49-F238E27FC236}">
              <a16:creationId xmlns:a16="http://schemas.microsoft.com/office/drawing/2014/main" id="{00000000-0008-0000-0500-0000C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5" name="Text Box 11">
          <a:extLst>
            <a:ext uri="{FF2B5EF4-FFF2-40B4-BE49-F238E27FC236}">
              <a16:creationId xmlns:a16="http://schemas.microsoft.com/office/drawing/2014/main" id="{00000000-0008-0000-0500-0000C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6" name="Text Box 12">
          <a:extLst>
            <a:ext uri="{FF2B5EF4-FFF2-40B4-BE49-F238E27FC236}">
              <a16:creationId xmlns:a16="http://schemas.microsoft.com/office/drawing/2014/main" id="{00000000-0008-0000-0500-0000C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7" name="Text Box 13">
          <a:extLst>
            <a:ext uri="{FF2B5EF4-FFF2-40B4-BE49-F238E27FC236}">
              <a16:creationId xmlns:a16="http://schemas.microsoft.com/office/drawing/2014/main" id="{00000000-0008-0000-0500-0000C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8" name="Text Box 14">
          <a:extLst>
            <a:ext uri="{FF2B5EF4-FFF2-40B4-BE49-F238E27FC236}">
              <a16:creationId xmlns:a16="http://schemas.microsoft.com/office/drawing/2014/main" id="{00000000-0008-0000-0500-0000C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9" name="Text Box 15">
          <a:extLst>
            <a:ext uri="{FF2B5EF4-FFF2-40B4-BE49-F238E27FC236}">
              <a16:creationId xmlns:a16="http://schemas.microsoft.com/office/drawing/2014/main" id="{00000000-0008-0000-0500-0000C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0" name="Text Box 16">
          <a:extLst>
            <a:ext uri="{FF2B5EF4-FFF2-40B4-BE49-F238E27FC236}">
              <a16:creationId xmlns:a16="http://schemas.microsoft.com/office/drawing/2014/main" id="{00000000-0008-0000-0500-0000C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1" name="Text Box 17">
          <a:extLst>
            <a:ext uri="{FF2B5EF4-FFF2-40B4-BE49-F238E27FC236}">
              <a16:creationId xmlns:a16="http://schemas.microsoft.com/office/drawing/2014/main" id="{00000000-0008-0000-0500-0000C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2" name="Text Box 18">
          <a:extLst>
            <a:ext uri="{FF2B5EF4-FFF2-40B4-BE49-F238E27FC236}">
              <a16:creationId xmlns:a16="http://schemas.microsoft.com/office/drawing/2014/main" id="{00000000-0008-0000-0500-0000C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3" name="Text Box 19">
          <a:extLst>
            <a:ext uri="{FF2B5EF4-FFF2-40B4-BE49-F238E27FC236}">
              <a16:creationId xmlns:a16="http://schemas.microsoft.com/office/drawing/2014/main" id="{00000000-0008-0000-0500-0000C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4" name="Text Box 21">
          <a:extLst>
            <a:ext uri="{FF2B5EF4-FFF2-40B4-BE49-F238E27FC236}">
              <a16:creationId xmlns:a16="http://schemas.microsoft.com/office/drawing/2014/main" id="{00000000-0008-0000-0500-0000D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5" name="Text Box 22">
          <a:extLst>
            <a:ext uri="{FF2B5EF4-FFF2-40B4-BE49-F238E27FC236}">
              <a16:creationId xmlns:a16="http://schemas.microsoft.com/office/drawing/2014/main" id="{00000000-0008-0000-0500-0000D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6" name="Text Box 23">
          <a:extLst>
            <a:ext uri="{FF2B5EF4-FFF2-40B4-BE49-F238E27FC236}">
              <a16:creationId xmlns:a16="http://schemas.microsoft.com/office/drawing/2014/main" id="{00000000-0008-0000-0500-0000D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7" name="Text Box 24">
          <a:extLst>
            <a:ext uri="{FF2B5EF4-FFF2-40B4-BE49-F238E27FC236}">
              <a16:creationId xmlns:a16="http://schemas.microsoft.com/office/drawing/2014/main" id="{00000000-0008-0000-0500-0000D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8" name="Text Box 8">
          <a:extLst>
            <a:ext uri="{FF2B5EF4-FFF2-40B4-BE49-F238E27FC236}">
              <a16:creationId xmlns:a16="http://schemas.microsoft.com/office/drawing/2014/main" id="{00000000-0008-0000-0500-0000D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9" name="Text Box 9">
          <a:extLst>
            <a:ext uri="{FF2B5EF4-FFF2-40B4-BE49-F238E27FC236}">
              <a16:creationId xmlns:a16="http://schemas.microsoft.com/office/drawing/2014/main" id="{00000000-0008-0000-0500-0000D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0" name="Text Box 10">
          <a:extLst>
            <a:ext uri="{FF2B5EF4-FFF2-40B4-BE49-F238E27FC236}">
              <a16:creationId xmlns:a16="http://schemas.microsoft.com/office/drawing/2014/main" id="{00000000-0008-0000-0500-0000D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1" name="Text Box 11">
          <a:extLst>
            <a:ext uri="{FF2B5EF4-FFF2-40B4-BE49-F238E27FC236}">
              <a16:creationId xmlns:a16="http://schemas.microsoft.com/office/drawing/2014/main" id="{00000000-0008-0000-0500-0000D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2" name="Text Box 12">
          <a:extLst>
            <a:ext uri="{FF2B5EF4-FFF2-40B4-BE49-F238E27FC236}">
              <a16:creationId xmlns:a16="http://schemas.microsoft.com/office/drawing/2014/main" id="{00000000-0008-0000-0500-0000D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3" name="Text Box 13">
          <a:extLst>
            <a:ext uri="{FF2B5EF4-FFF2-40B4-BE49-F238E27FC236}">
              <a16:creationId xmlns:a16="http://schemas.microsoft.com/office/drawing/2014/main" id="{00000000-0008-0000-0500-0000D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4" name="Text Box 14">
          <a:extLst>
            <a:ext uri="{FF2B5EF4-FFF2-40B4-BE49-F238E27FC236}">
              <a16:creationId xmlns:a16="http://schemas.microsoft.com/office/drawing/2014/main" id="{00000000-0008-0000-0500-0000D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5" name="Text Box 15">
          <a:extLst>
            <a:ext uri="{FF2B5EF4-FFF2-40B4-BE49-F238E27FC236}">
              <a16:creationId xmlns:a16="http://schemas.microsoft.com/office/drawing/2014/main" id="{00000000-0008-0000-0500-0000D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6" name="Text Box 16">
          <a:extLst>
            <a:ext uri="{FF2B5EF4-FFF2-40B4-BE49-F238E27FC236}">
              <a16:creationId xmlns:a16="http://schemas.microsoft.com/office/drawing/2014/main" id="{00000000-0008-0000-0500-0000D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7" name="Text Box 17">
          <a:extLst>
            <a:ext uri="{FF2B5EF4-FFF2-40B4-BE49-F238E27FC236}">
              <a16:creationId xmlns:a16="http://schemas.microsoft.com/office/drawing/2014/main" id="{00000000-0008-0000-0500-0000D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8" name="Text Box 18">
          <a:extLst>
            <a:ext uri="{FF2B5EF4-FFF2-40B4-BE49-F238E27FC236}">
              <a16:creationId xmlns:a16="http://schemas.microsoft.com/office/drawing/2014/main" id="{00000000-0008-0000-0500-0000D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9" name="Text Box 19">
          <a:extLst>
            <a:ext uri="{FF2B5EF4-FFF2-40B4-BE49-F238E27FC236}">
              <a16:creationId xmlns:a16="http://schemas.microsoft.com/office/drawing/2014/main" id="{00000000-0008-0000-0500-0000D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0" name="Text Box 21">
          <a:extLst>
            <a:ext uri="{FF2B5EF4-FFF2-40B4-BE49-F238E27FC236}">
              <a16:creationId xmlns:a16="http://schemas.microsoft.com/office/drawing/2014/main" id="{00000000-0008-0000-0500-0000E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1" name="Text Box 22">
          <a:extLst>
            <a:ext uri="{FF2B5EF4-FFF2-40B4-BE49-F238E27FC236}">
              <a16:creationId xmlns:a16="http://schemas.microsoft.com/office/drawing/2014/main" id="{00000000-0008-0000-0500-0000E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2" name="Text Box 23">
          <a:extLst>
            <a:ext uri="{FF2B5EF4-FFF2-40B4-BE49-F238E27FC236}">
              <a16:creationId xmlns:a16="http://schemas.microsoft.com/office/drawing/2014/main" id="{00000000-0008-0000-0500-0000E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3" name="Text Box 24">
          <a:extLst>
            <a:ext uri="{FF2B5EF4-FFF2-40B4-BE49-F238E27FC236}">
              <a16:creationId xmlns:a16="http://schemas.microsoft.com/office/drawing/2014/main" id="{00000000-0008-0000-0500-0000E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4" name="Text Box 8">
          <a:extLst>
            <a:ext uri="{FF2B5EF4-FFF2-40B4-BE49-F238E27FC236}">
              <a16:creationId xmlns:a16="http://schemas.microsoft.com/office/drawing/2014/main" id="{00000000-0008-0000-0500-0000E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5" name="Text Box 9">
          <a:extLst>
            <a:ext uri="{FF2B5EF4-FFF2-40B4-BE49-F238E27FC236}">
              <a16:creationId xmlns:a16="http://schemas.microsoft.com/office/drawing/2014/main" id="{00000000-0008-0000-0500-0000E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6" name="Text Box 10">
          <a:extLst>
            <a:ext uri="{FF2B5EF4-FFF2-40B4-BE49-F238E27FC236}">
              <a16:creationId xmlns:a16="http://schemas.microsoft.com/office/drawing/2014/main" id="{00000000-0008-0000-0500-0000E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7" name="Text Box 11">
          <a:extLst>
            <a:ext uri="{FF2B5EF4-FFF2-40B4-BE49-F238E27FC236}">
              <a16:creationId xmlns:a16="http://schemas.microsoft.com/office/drawing/2014/main" id="{00000000-0008-0000-0500-0000E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8" name="Text Box 12">
          <a:extLst>
            <a:ext uri="{FF2B5EF4-FFF2-40B4-BE49-F238E27FC236}">
              <a16:creationId xmlns:a16="http://schemas.microsoft.com/office/drawing/2014/main" id="{00000000-0008-0000-0500-0000E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9" name="Text Box 13">
          <a:extLst>
            <a:ext uri="{FF2B5EF4-FFF2-40B4-BE49-F238E27FC236}">
              <a16:creationId xmlns:a16="http://schemas.microsoft.com/office/drawing/2014/main" id="{00000000-0008-0000-0500-0000E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0" name="Text Box 14">
          <a:extLst>
            <a:ext uri="{FF2B5EF4-FFF2-40B4-BE49-F238E27FC236}">
              <a16:creationId xmlns:a16="http://schemas.microsoft.com/office/drawing/2014/main" id="{00000000-0008-0000-0500-0000E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1" name="Text Box 15">
          <a:extLst>
            <a:ext uri="{FF2B5EF4-FFF2-40B4-BE49-F238E27FC236}">
              <a16:creationId xmlns:a16="http://schemas.microsoft.com/office/drawing/2014/main" id="{00000000-0008-0000-0500-0000E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2" name="Text Box 16">
          <a:extLst>
            <a:ext uri="{FF2B5EF4-FFF2-40B4-BE49-F238E27FC236}">
              <a16:creationId xmlns:a16="http://schemas.microsoft.com/office/drawing/2014/main" id="{00000000-0008-0000-0500-0000E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3" name="Text Box 17">
          <a:extLst>
            <a:ext uri="{FF2B5EF4-FFF2-40B4-BE49-F238E27FC236}">
              <a16:creationId xmlns:a16="http://schemas.microsoft.com/office/drawing/2014/main" id="{00000000-0008-0000-0500-0000E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4" name="Text Box 18">
          <a:extLst>
            <a:ext uri="{FF2B5EF4-FFF2-40B4-BE49-F238E27FC236}">
              <a16:creationId xmlns:a16="http://schemas.microsoft.com/office/drawing/2014/main" id="{00000000-0008-0000-0500-0000E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5" name="Text Box 19">
          <a:extLst>
            <a:ext uri="{FF2B5EF4-FFF2-40B4-BE49-F238E27FC236}">
              <a16:creationId xmlns:a16="http://schemas.microsoft.com/office/drawing/2014/main" id="{00000000-0008-0000-0500-0000E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6" name="Text Box 21">
          <a:extLst>
            <a:ext uri="{FF2B5EF4-FFF2-40B4-BE49-F238E27FC236}">
              <a16:creationId xmlns:a16="http://schemas.microsoft.com/office/drawing/2014/main" id="{00000000-0008-0000-0500-0000F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7" name="Text Box 22">
          <a:extLst>
            <a:ext uri="{FF2B5EF4-FFF2-40B4-BE49-F238E27FC236}">
              <a16:creationId xmlns:a16="http://schemas.microsoft.com/office/drawing/2014/main" id="{00000000-0008-0000-0500-0000F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8" name="Text Box 23">
          <a:extLst>
            <a:ext uri="{FF2B5EF4-FFF2-40B4-BE49-F238E27FC236}">
              <a16:creationId xmlns:a16="http://schemas.microsoft.com/office/drawing/2014/main" id="{00000000-0008-0000-0500-0000F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9" name="Text Box 24">
          <a:extLst>
            <a:ext uri="{FF2B5EF4-FFF2-40B4-BE49-F238E27FC236}">
              <a16:creationId xmlns:a16="http://schemas.microsoft.com/office/drawing/2014/main" id="{00000000-0008-0000-0500-0000F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0" name="Text Box 8">
          <a:extLst>
            <a:ext uri="{FF2B5EF4-FFF2-40B4-BE49-F238E27FC236}">
              <a16:creationId xmlns:a16="http://schemas.microsoft.com/office/drawing/2014/main" id="{00000000-0008-0000-0500-0000F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1" name="Text Box 9">
          <a:extLst>
            <a:ext uri="{FF2B5EF4-FFF2-40B4-BE49-F238E27FC236}">
              <a16:creationId xmlns:a16="http://schemas.microsoft.com/office/drawing/2014/main" id="{00000000-0008-0000-0500-0000F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2" name="Text Box 10">
          <a:extLst>
            <a:ext uri="{FF2B5EF4-FFF2-40B4-BE49-F238E27FC236}">
              <a16:creationId xmlns:a16="http://schemas.microsoft.com/office/drawing/2014/main" id="{00000000-0008-0000-0500-0000F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3" name="Text Box 11">
          <a:extLst>
            <a:ext uri="{FF2B5EF4-FFF2-40B4-BE49-F238E27FC236}">
              <a16:creationId xmlns:a16="http://schemas.microsoft.com/office/drawing/2014/main" id="{00000000-0008-0000-0500-0000F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4" name="Text Box 12">
          <a:extLst>
            <a:ext uri="{FF2B5EF4-FFF2-40B4-BE49-F238E27FC236}">
              <a16:creationId xmlns:a16="http://schemas.microsoft.com/office/drawing/2014/main" id="{00000000-0008-0000-0500-0000F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5" name="Text Box 13">
          <a:extLst>
            <a:ext uri="{FF2B5EF4-FFF2-40B4-BE49-F238E27FC236}">
              <a16:creationId xmlns:a16="http://schemas.microsoft.com/office/drawing/2014/main" id="{00000000-0008-0000-0500-0000F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6" name="Text Box 14">
          <a:extLst>
            <a:ext uri="{FF2B5EF4-FFF2-40B4-BE49-F238E27FC236}">
              <a16:creationId xmlns:a16="http://schemas.microsoft.com/office/drawing/2014/main" id="{00000000-0008-0000-0500-0000F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7" name="Text Box 15">
          <a:extLst>
            <a:ext uri="{FF2B5EF4-FFF2-40B4-BE49-F238E27FC236}">
              <a16:creationId xmlns:a16="http://schemas.microsoft.com/office/drawing/2014/main" id="{00000000-0008-0000-0500-0000F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8" name="Text Box 16">
          <a:extLst>
            <a:ext uri="{FF2B5EF4-FFF2-40B4-BE49-F238E27FC236}">
              <a16:creationId xmlns:a16="http://schemas.microsoft.com/office/drawing/2014/main" id="{00000000-0008-0000-0500-0000F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9" name="Text Box 17">
          <a:extLst>
            <a:ext uri="{FF2B5EF4-FFF2-40B4-BE49-F238E27FC236}">
              <a16:creationId xmlns:a16="http://schemas.microsoft.com/office/drawing/2014/main" id="{00000000-0008-0000-0500-0000F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0" name="Text Box 18">
          <a:extLst>
            <a:ext uri="{FF2B5EF4-FFF2-40B4-BE49-F238E27FC236}">
              <a16:creationId xmlns:a16="http://schemas.microsoft.com/office/drawing/2014/main" id="{00000000-0008-0000-0500-0000F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1" name="Text Box 19">
          <a:extLst>
            <a:ext uri="{FF2B5EF4-FFF2-40B4-BE49-F238E27FC236}">
              <a16:creationId xmlns:a16="http://schemas.microsoft.com/office/drawing/2014/main" id="{00000000-0008-0000-0500-0000F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2" name="Text Box 21">
          <a:extLst>
            <a:ext uri="{FF2B5EF4-FFF2-40B4-BE49-F238E27FC236}">
              <a16:creationId xmlns:a16="http://schemas.microsoft.com/office/drawing/2014/main" id="{00000000-0008-0000-0500-00000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3" name="Text Box 22">
          <a:extLst>
            <a:ext uri="{FF2B5EF4-FFF2-40B4-BE49-F238E27FC236}">
              <a16:creationId xmlns:a16="http://schemas.microsoft.com/office/drawing/2014/main" id="{00000000-0008-0000-0500-00000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4" name="Text Box 23">
          <a:extLst>
            <a:ext uri="{FF2B5EF4-FFF2-40B4-BE49-F238E27FC236}">
              <a16:creationId xmlns:a16="http://schemas.microsoft.com/office/drawing/2014/main" id="{00000000-0008-0000-0500-00000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5" name="Text Box 24">
          <a:extLst>
            <a:ext uri="{FF2B5EF4-FFF2-40B4-BE49-F238E27FC236}">
              <a16:creationId xmlns:a16="http://schemas.microsoft.com/office/drawing/2014/main" id="{00000000-0008-0000-0500-00000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6" name="Text Box 8">
          <a:extLst>
            <a:ext uri="{FF2B5EF4-FFF2-40B4-BE49-F238E27FC236}">
              <a16:creationId xmlns:a16="http://schemas.microsoft.com/office/drawing/2014/main" id="{00000000-0008-0000-0500-000004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7" name="Text Box 9">
          <a:extLst>
            <a:ext uri="{FF2B5EF4-FFF2-40B4-BE49-F238E27FC236}">
              <a16:creationId xmlns:a16="http://schemas.microsoft.com/office/drawing/2014/main" id="{00000000-0008-0000-0500-000005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8" name="Text Box 10">
          <a:extLst>
            <a:ext uri="{FF2B5EF4-FFF2-40B4-BE49-F238E27FC236}">
              <a16:creationId xmlns:a16="http://schemas.microsoft.com/office/drawing/2014/main" id="{00000000-0008-0000-0500-000006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9" name="Text Box 11">
          <a:extLst>
            <a:ext uri="{FF2B5EF4-FFF2-40B4-BE49-F238E27FC236}">
              <a16:creationId xmlns:a16="http://schemas.microsoft.com/office/drawing/2014/main" id="{00000000-0008-0000-0500-000007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0" name="Text Box 12">
          <a:extLst>
            <a:ext uri="{FF2B5EF4-FFF2-40B4-BE49-F238E27FC236}">
              <a16:creationId xmlns:a16="http://schemas.microsoft.com/office/drawing/2014/main" id="{00000000-0008-0000-0500-000008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1" name="Text Box 13">
          <a:extLst>
            <a:ext uri="{FF2B5EF4-FFF2-40B4-BE49-F238E27FC236}">
              <a16:creationId xmlns:a16="http://schemas.microsoft.com/office/drawing/2014/main" id="{00000000-0008-0000-0500-000009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2" name="Text Box 14">
          <a:extLst>
            <a:ext uri="{FF2B5EF4-FFF2-40B4-BE49-F238E27FC236}">
              <a16:creationId xmlns:a16="http://schemas.microsoft.com/office/drawing/2014/main" id="{00000000-0008-0000-0500-00000A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3" name="Text Box 15">
          <a:extLst>
            <a:ext uri="{FF2B5EF4-FFF2-40B4-BE49-F238E27FC236}">
              <a16:creationId xmlns:a16="http://schemas.microsoft.com/office/drawing/2014/main" id="{00000000-0008-0000-0500-00000B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4" name="Text Box 16">
          <a:extLst>
            <a:ext uri="{FF2B5EF4-FFF2-40B4-BE49-F238E27FC236}">
              <a16:creationId xmlns:a16="http://schemas.microsoft.com/office/drawing/2014/main" id="{00000000-0008-0000-0500-00000C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5" name="Text Box 17">
          <a:extLst>
            <a:ext uri="{FF2B5EF4-FFF2-40B4-BE49-F238E27FC236}">
              <a16:creationId xmlns:a16="http://schemas.microsoft.com/office/drawing/2014/main" id="{00000000-0008-0000-0500-00000D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6" name="Text Box 18">
          <a:extLst>
            <a:ext uri="{FF2B5EF4-FFF2-40B4-BE49-F238E27FC236}">
              <a16:creationId xmlns:a16="http://schemas.microsoft.com/office/drawing/2014/main" id="{00000000-0008-0000-0500-00000E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7" name="Text Box 19">
          <a:extLst>
            <a:ext uri="{FF2B5EF4-FFF2-40B4-BE49-F238E27FC236}">
              <a16:creationId xmlns:a16="http://schemas.microsoft.com/office/drawing/2014/main" id="{00000000-0008-0000-0500-00000F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8" name="Text Box 21">
          <a:extLst>
            <a:ext uri="{FF2B5EF4-FFF2-40B4-BE49-F238E27FC236}">
              <a16:creationId xmlns:a16="http://schemas.microsoft.com/office/drawing/2014/main" id="{00000000-0008-0000-0500-00001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9" name="Text Box 22">
          <a:extLst>
            <a:ext uri="{FF2B5EF4-FFF2-40B4-BE49-F238E27FC236}">
              <a16:creationId xmlns:a16="http://schemas.microsoft.com/office/drawing/2014/main" id="{00000000-0008-0000-0500-00001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0" name="Text Box 23">
          <a:extLst>
            <a:ext uri="{FF2B5EF4-FFF2-40B4-BE49-F238E27FC236}">
              <a16:creationId xmlns:a16="http://schemas.microsoft.com/office/drawing/2014/main" id="{00000000-0008-0000-0500-00001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1" name="Text Box 24">
          <a:extLst>
            <a:ext uri="{FF2B5EF4-FFF2-40B4-BE49-F238E27FC236}">
              <a16:creationId xmlns:a16="http://schemas.microsoft.com/office/drawing/2014/main" id="{00000000-0008-0000-0500-00001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2" name="Text Box 8">
          <a:extLst>
            <a:ext uri="{FF2B5EF4-FFF2-40B4-BE49-F238E27FC236}">
              <a16:creationId xmlns:a16="http://schemas.microsoft.com/office/drawing/2014/main" id="{00000000-0008-0000-0500-000014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3" name="Text Box 9">
          <a:extLst>
            <a:ext uri="{FF2B5EF4-FFF2-40B4-BE49-F238E27FC236}">
              <a16:creationId xmlns:a16="http://schemas.microsoft.com/office/drawing/2014/main" id="{00000000-0008-0000-0500-000015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4" name="Text Box 10">
          <a:extLst>
            <a:ext uri="{FF2B5EF4-FFF2-40B4-BE49-F238E27FC236}">
              <a16:creationId xmlns:a16="http://schemas.microsoft.com/office/drawing/2014/main" id="{00000000-0008-0000-0500-000016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5" name="Text Box 11">
          <a:extLst>
            <a:ext uri="{FF2B5EF4-FFF2-40B4-BE49-F238E27FC236}">
              <a16:creationId xmlns:a16="http://schemas.microsoft.com/office/drawing/2014/main" id="{00000000-0008-0000-0500-000017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6" name="Text Box 12">
          <a:extLst>
            <a:ext uri="{FF2B5EF4-FFF2-40B4-BE49-F238E27FC236}">
              <a16:creationId xmlns:a16="http://schemas.microsoft.com/office/drawing/2014/main" id="{00000000-0008-0000-0500-000018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7" name="Text Box 13">
          <a:extLst>
            <a:ext uri="{FF2B5EF4-FFF2-40B4-BE49-F238E27FC236}">
              <a16:creationId xmlns:a16="http://schemas.microsoft.com/office/drawing/2014/main" id="{00000000-0008-0000-0500-000019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8" name="Text Box 14">
          <a:extLst>
            <a:ext uri="{FF2B5EF4-FFF2-40B4-BE49-F238E27FC236}">
              <a16:creationId xmlns:a16="http://schemas.microsoft.com/office/drawing/2014/main" id="{00000000-0008-0000-0500-00001A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9" name="Text Box 15">
          <a:extLst>
            <a:ext uri="{FF2B5EF4-FFF2-40B4-BE49-F238E27FC236}">
              <a16:creationId xmlns:a16="http://schemas.microsoft.com/office/drawing/2014/main" id="{00000000-0008-0000-0500-00001B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0" name="Text Box 16">
          <a:extLst>
            <a:ext uri="{FF2B5EF4-FFF2-40B4-BE49-F238E27FC236}">
              <a16:creationId xmlns:a16="http://schemas.microsoft.com/office/drawing/2014/main" id="{00000000-0008-0000-0500-00001C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1" name="Text Box 17">
          <a:extLst>
            <a:ext uri="{FF2B5EF4-FFF2-40B4-BE49-F238E27FC236}">
              <a16:creationId xmlns:a16="http://schemas.microsoft.com/office/drawing/2014/main" id="{00000000-0008-0000-0500-00001D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2" name="Text Box 18">
          <a:extLst>
            <a:ext uri="{FF2B5EF4-FFF2-40B4-BE49-F238E27FC236}">
              <a16:creationId xmlns:a16="http://schemas.microsoft.com/office/drawing/2014/main" id="{00000000-0008-0000-0500-00001E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3" name="Text Box 19">
          <a:extLst>
            <a:ext uri="{FF2B5EF4-FFF2-40B4-BE49-F238E27FC236}">
              <a16:creationId xmlns:a16="http://schemas.microsoft.com/office/drawing/2014/main" id="{00000000-0008-0000-0500-00001F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4" name="Text Box 21">
          <a:extLst>
            <a:ext uri="{FF2B5EF4-FFF2-40B4-BE49-F238E27FC236}">
              <a16:creationId xmlns:a16="http://schemas.microsoft.com/office/drawing/2014/main" id="{00000000-0008-0000-0500-000020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5" name="Text Box 22">
          <a:extLst>
            <a:ext uri="{FF2B5EF4-FFF2-40B4-BE49-F238E27FC236}">
              <a16:creationId xmlns:a16="http://schemas.microsoft.com/office/drawing/2014/main" id="{00000000-0008-0000-0500-000021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6" name="Text Box 23">
          <a:extLst>
            <a:ext uri="{FF2B5EF4-FFF2-40B4-BE49-F238E27FC236}">
              <a16:creationId xmlns:a16="http://schemas.microsoft.com/office/drawing/2014/main" id="{00000000-0008-0000-0500-000022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7" name="Text Box 24">
          <a:extLst>
            <a:ext uri="{FF2B5EF4-FFF2-40B4-BE49-F238E27FC236}">
              <a16:creationId xmlns:a16="http://schemas.microsoft.com/office/drawing/2014/main" id="{00000000-0008-0000-0500-000023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24574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2" name="Text Box 2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3" name="Text Box 2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5" name="Text Box 23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1" name="Text Box 23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8" name="Text Box 13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2" name="Text Box 17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3" name="Text Box 1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6" name="Text Box 22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7" name="Text Box 2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3" name="Text Box 23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9" name="Text Box 12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8" name="Text Box 22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9" name="Text Box 23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3" name="Text Box 1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7" name="Text Box 23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8" name="Text Box 1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9" name="Text Box 1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1" name="Text Box 21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2" name="Text Box 22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3" name="Text Box 23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4" name="Text Box 17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5" name="Text Box 1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8" name="Text Box 22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9" name="Text Box 23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4" name="Text Box 22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5" name="Text Box 23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IMOBIL\Datacontainer%20actual%205th%20release%20Si.mobil%202002-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uerung"/>
      <sheetName val="User instructions"/>
      <sheetName val="Input act 2"/>
      <sheetName val="Input act"/>
      <sheetName val="act cum"/>
      <sheetName val="act"/>
      <sheetName val="fc_01 cum GSB"/>
      <sheetName val="fc_01 cum final"/>
      <sheetName val="check"/>
      <sheetName val="Shortcuts mobilkom"/>
      <sheetName val="corrections 5th release"/>
    </sheetNames>
    <sheetDataSet>
      <sheetData sheetId="0" refreshError="1">
        <row r="3">
          <cell r="B3">
            <v>37257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KA Branding2">
  <a:themeElements>
    <a:clrScheme name="Benutzerdefiniert 3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E23"/>
      </a:accent1>
      <a:accent2>
        <a:srgbClr val="4D4D49"/>
      </a:accent2>
      <a:accent3>
        <a:srgbClr val="80827C"/>
      </a:accent3>
      <a:accent4>
        <a:srgbClr val="BEBEB4"/>
      </a:accent4>
      <a:accent5>
        <a:srgbClr val="E7E8DC"/>
      </a:accent5>
      <a:accent6>
        <a:srgbClr val="FED517"/>
      </a:accent6>
      <a:hlink>
        <a:srgbClr val="E3A833"/>
      </a:hlink>
      <a:folHlink>
        <a:srgbClr val="4C8328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9"/>
    <pageSetUpPr fitToPage="1"/>
  </sheetPr>
  <dimension ref="A2:Q252"/>
  <sheetViews>
    <sheetView showGridLines="0" tabSelected="1" view="pageBreakPreview" zoomScaleNormal="55" zoomScaleSheetLayoutView="100" workbookViewId="0"/>
  </sheetViews>
  <sheetFormatPr baseColWidth="10" defaultColWidth="11.44140625" defaultRowHeight="14.4"/>
  <cols>
    <col min="1" max="1" width="3.77734375" style="2" customWidth="1"/>
    <col min="2" max="2" width="26" style="2" customWidth="1"/>
    <col min="3" max="3" width="5.21875" style="2" customWidth="1"/>
    <col min="4" max="4" width="11.44140625" style="2"/>
    <col min="5" max="5" width="12.88671875" style="2" customWidth="1"/>
    <col min="6" max="6" width="20.88671875" style="2" customWidth="1"/>
    <col min="7" max="7" width="20.88671875" style="2" bestFit="1" customWidth="1"/>
    <col min="8" max="8" width="6.21875" style="2" customWidth="1"/>
    <col min="9" max="16384" width="11.44140625" style="2"/>
  </cols>
  <sheetData>
    <row r="2" spans="1:17" ht="36" customHeight="1"/>
    <row r="3" spans="1:17" ht="24.75" customHeight="1">
      <c r="A3" s="1"/>
      <c r="B3" s="102" t="s">
        <v>7</v>
      </c>
      <c r="C3" s="12"/>
      <c r="D3" s="13"/>
      <c r="E3" s="12"/>
      <c r="F3" s="12"/>
      <c r="G3" s="12"/>
      <c r="H3" s="11"/>
      <c r="I3" s="1"/>
    </row>
    <row r="4" spans="1:17" ht="12" customHeight="1">
      <c r="A4" s="1"/>
      <c r="C4" s="12"/>
      <c r="D4" s="12"/>
      <c r="E4" s="12"/>
      <c r="F4" s="12"/>
      <c r="G4" s="12"/>
      <c r="H4" s="11"/>
      <c r="I4" s="1"/>
      <c r="J4" s="4"/>
      <c r="K4" s="4"/>
      <c r="L4" s="4"/>
    </row>
    <row r="5" spans="1:17" ht="18">
      <c r="A5" s="1"/>
      <c r="B5" s="97" t="s">
        <v>1</v>
      </c>
      <c r="C5" s="98"/>
      <c r="D5" s="98"/>
      <c r="E5" s="98"/>
      <c r="F5" s="98"/>
      <c r="G5" s="103" t="s">
        <v>4</v>
      </c>
      <c r="H5" s="98"/>
      <c r="I5" s="1"/>
      <c r="J5" s="4"/>
      <c r="K5" s="4"/>
      <c r="L5" s="4"/>
    </row>
    <row r="6" spans="1:17" s="5" customFormat="1" ht="21.75" customHeight="1">
      <c r="A6" s="1"/>
      <c r="B6" s="104"/>
      <c r="C6" s="21"/>
      <c r="D6" s="21"/>
      <c r="E6" s="21"/>
      <c r="F6" s="44"/>
      <c r="G6" s="44"/>
      <c r="H6" s="21"/>
      <c r="I6" s="1"/>
      <c r="J6" s="4"/>
      <c r="K6" s="4"/>
      <c r="L6" s="4"/>
      <c r="M6" s="1"/>
      <c r="N6" s="1"/>
      <c r="O6" s="1"/>
    </row>
    <row r="7" spans="1:17" ht="30" customHeight="1">
      <c r="A7" s="1"/>
      <c r="B7" s="105" t="s">
        <v>14</v>
      </c>
      <c r="C7" s="100"/>
      <c r="D7" s="100"/>
      <c r="E7" s="44"/>
      <c r="F7" s="44"/>
      <c r="G7" s="28">
        <v>2</v>
      </c>
      <c r="H7" s="21"/>
      <c r="I7" s="1"/>
      <c r="J7" s="4"/>
      <c r="K7" s="4"/>
      <c r="L7" s="4"/>
      <c r="M7" s="1"/>
      <c r="N7" s="1"/>
      <c r="O7" s="1"/>
    </row>
    <row r="8" spans="1:17" ht="7.5" customHeight="1">
      <c r="A8" s="1"/>
      <c r="B8" s="105"/>
      <c r="C8" s="100"/>
      <c r="D8" s="100"/>
      <c r="E8" s="44"/>
      <c r="F8" s="44"/>
      <c r="G8" s="28"/>
      <c r="H8" s="21"/>
      <c r="I8" s="1"/>
      <c r="J8" s="4"/>
      <c r="K8" s="4"/>
      <c r="L8" s="4"/>
      <c r="M8" s="1"/>
      <c r="N8" s="1"/>
      <c r="O8" s="1"/>
    </row>
    <row r="9" spans="1:17" ht="30" customHeight="1">
      <c r="A9" s="1"/>
      <c r="B9" s="105" t="s">
        <v>6</v>
      </c>
      <c r="C9" s="100"/>
      <c r="D9" s="100"/>
      <c r="E9" s="44"/>
      <c r="F9" s="44"/>
      <c r="G9" s="28">
        <v>3</v>
      </c>
      <c r="H9" s="21"/>
      <c r="I9" s="1"/>
      <c r="J9" s="4"/>
      <c r="K9" s="4"/>
      <c r="L9" s="4"/>
      <c r="M9" s="1"/>
      <c r="N9" s="1"/>
      <c r="O9" s="1"/>
    </row>
    <row r="10" spans="1:17" ht="7.5" customHeight="1">
      <c r="A10" s="1"/>
      <c r="B10" s="105"/>
      <c r="C10" s="100"/>
      <c r="D10" s="100"/>
      <c r="E10" s="44"/>
      <c r="F10" s="44"/>
      <c r="G10" s="28"/>
      <c r="H10" s="21"/>
      <c r="I10" s="1"/>
      <c r="J10" s="4"/>
      <c r="K10" s="4"/>
      <c r="L10" s="4"/>
      <c r="M10" s="1"/>
      <c r="N10" s="1"/>
      <c r="O10" s="1"/>
    </row>
    <row r="11" spans="1:17" ht="30" customHeight="1">
      <c r="A11" s="1"/>
      <c r="B11" s="105" t="s">
        <v>62</v>
      </c>
      <c r="C11" s="100"/>
      <c r="D11" s="100"/>
      <c r="E11" s="44"/>
      <c r="F11" s="44"/>
      <c r="G11" s="28">
        <v>4</v>
      </c>
      <c r="H11" s="21"/>
      <c r="I11" s="1"/>
      <c r="J11" s="4"/>
      <c r="K11" s="4"/>
      <c r="L11" s="4"/>
      <c r="M11" s="1"/>
      <c r="N11" s="1"/>
      <c r="O11" s="1"/>
    </row>
    <row r="12" spans="1:17" s="5" customFormat="1" ht="8.1" customHeight="1">
      <c r="A12" s="1"/>
      <c r="B12" s="104"/>
      <c r="C12" s="21"/>
      <c r="D12" s="21"/>
      <c r="E12" s="21"/>
      <c r="F12" s="44"/>
      <c r="G12" s="28"/>
      <c r="H12" s="21"/>
      <c r="I12" s="1"/>
      <c r="J12" s="4"/>
      <c r="K12" s="4"/>
      <c r="L12" s="4"/>
      <c r="M12" s="1"/>
      <c r="N12" s="1"/>
      <c r="O12" s="1"/>
    </row>
    <row r="13" spans="1:17" ht="30" customHeight="1">
      <c r="A13" s="1"/>
      <c r="B13" s="105" t="s">
        <v>8</v>
      </c>
      <c r="C13" s="44"/>
      <c r="D13" s="44"/>
      <c r="E13" s="44"/>
      <c r="F13" s="44"/>
      <c r="G13" s="28">
        <v>5</v>
      </c>
      <c r="H13" s="21"/>
      <c r="I13" s="1"/>
      <c r="J13" s="4"/>
      <c r="K13" s="4"/>
      <c r="L13" s="4"/>
      <c r="M13" s="1"/>
      <c r="N13" s="1"/>
      <c r="O13" s="1"/>
    </row>
    <row r="14" spans="1:17" s="5" customFormat="1" ht="8.1" customHeight="1">
      <c r="A14" s="1"/>
      <c r="B14" s="104"/>
      <c r="C14" s="21"/>
      <c r="D14" s="21"/>
      <c r="E14" s="21"/>
      <c r="F14" s="44"/>
      <c r="G14" s="28"/>
      <c r="H14" s="21"/>
      <c r="I14" s="1"/>
      <c r="J14" s="4"/>
      <c r="K14" s="4"/>
      <c r="L14" s="4"/>
      <c r="M14" s="1"/>
      <c r="N14" s="1"/>
      <c r="O14" s="1"/>
    </row>
    <row r="15" spans="1:17" ht="30" customHeight="1">
      <c r="A15" s="1"/>
      <c r="B15" s="105" t="s">
        <v>48</v>
      </c>
      <c r="C15" s="44"/>
      <c r="D15" s="44"/>
      <c r="E15" s="44"/>
      <c r="F15" s="44"/>
      <c r="G15" s="28">
        <v>6</v>
      </c>
      <c r="H15" s="21"/>
      <c r="I15" s="9"/>
      <c r="J15" s="1"/>
      <c r="K15" s="7"/>
      <c r="L15" s="9"/>
      <c r="M15" s="3"/>
      <c r="N15" s="3"/>
      <c r="O15" s="3"/>
      <c r="P15" s="3"/>
      <c r="Q15" s="8"/>
    </row>
    <row r="16" spans="1:17" ht="8.1" customHeight="1">
      <c r="A16" s="1"/>
      <c r="B16" s="44"/>
      <c r="C16" s="44"/>
      <c r="D16" s="44"/>
      <c r="E16" s="44"/>
      <c r="F16" s="44"/>
      <c r="G16" s="28"/>
      <c r="H16" s="101"/>
      <c r="I16" s="9"/>
      <c r="J16" s="1"/>
      <c r="K16" s="3"/>
      <c r="L16" s="9"/>
      <c r="M16" s="3"/>
      <c r="N16" s="3"/>
      <c r="O16" s="3"/>
      <c r="P16" s="3"/>
      <c r="Q16" s="8"/>
    </row>
    <row r="17" spans="1:17" ht="30" customHeight="1">
      <c r="A17" s="1"/>
      <c r="B17" s="99" t="s">
        <v>61</v>
      </c>
      <c r="C17" s="44"/>
      <c r="D17" s="44"/>
      <c r="E17" s="44"/>
      <c r="F17" s="44"/>
      <c r="G17" s="28">
        <v>7</v>
      </c>
      <c r="H17" s="101"/>
      <c r="I17" s="9"/>
      <c r="J17" s="1"/>
      <c r="K17" s="7"/>
      <c r="L17" s="9"/>
      <c r="M17" s="3"/>
      <c r="N17" s="3"/>
      <c r="O17" s="3"/>
      <c r="P17" s="3"/>
      <c r="Q17" s="8"/>
    </row>
    <row r="18" spans="1:17" ht="7.5" customHeight="1">
      <c r="A18" s="1"/>
      <c r="B18" s="12"/>
      <c r="C18" s="12"/>
      <c r="D18" s="12"/>
      <c r="E18" s="12"/>
      <c r="F18" s="12"/>
      <c r="G18" s="14"/>
      <c r="H18" s="15"/>
      <c r="I18" s="9"/>
      <c r="J18" s="1"/>
      <c r="K18" s="3"/>
      <c r="L18" s="9"/>
      <c r="M18" s="3"/>
      <c r="N18" s="3"/>
      <c r="O18" s="3"/>
      <c r="P18" s="3"/>
      <c r="Q18" s="8"/>
    </row>
    <row r="19" spans="1:17" ht="22.8" hidden="1">
      <c r="A19" s="1"/>
      <c r="B19" s="16"/>
      <c r="C19" s="16"/>
      <c r="D19" s="16"/>
      <c r="E19" s="16"/>
      <c r="F19" s="16"/>
      <c r="G19" s="16"/>
      <c r="H19" s="17"/>
      <c r="I19" s="1"/>
    </row>
    <row r="20" spans="1:17" ht="22.8" hidden="1">
      <c r="A20" s="1"/>
      <c r="B20" s="17"/>
      <c r="C20" s="17"/>
      <c r="D20" s="17"/>
      <c r="E20" s="17"/>
      <c r="F20" s="17"/>
      <c r="G20" s="17"/>
      <c r="H20" s="17"/>
      <c r="I20" s="1"/>
    </row>
    <row r="21" spans="1:17" ht="22.8" hidden="1">
      <c r="A21" s="1"/>
      <c r="B21" s="18"/>
      <c r="C21" s="17"/>
      <c r="D21" s="17"/>
      <c r="E21" s="17"/>
      <c r="F21" s="17"/>
      <c r="G21" s="17"/>
      <c r="H21" s="17"/>
      <c r="I21" s="1"/>
    </row>
    <row r="22" spans="1:17" ht="22.8" hidden="1">
      <c r="A22" s="1"/>
      <c r="B22" s="18"/>
      <c r="C22" s="17"/>
      <c r="D22" s="17"/>
      <c r="E22" s="17"/>
      <c r="F22" s="17"/>
      <c r="G22" s="17"/>
      <c r="H22" s="17"/>
      <c r="I22" s="1"/>
    </row>
    <row r="23" spans="1:17" ht="22.8">
      <c r="A23" s="1"/>
      <c r="B23" s="18"/>
      <c r="C23" s="17"/>
      <c r="D23" s="17"/>
      <c r="E23" s="17"/>
      <c r="F23" s="17"/>
      <c r="G23" s="17"/>
      <c r="H23" s="17"/>
      <c r="I23" s="1"/>
    </row>
    <row r="24" spans="1:17" ht="15">
      <c r="A24" s="1"/>
      <c r="B24" s="19" t="s">
        <v>0</v>
      </c>
      <c r="C24" s="10"/>
      <c r="D24" s="10"/>
      <c r="E24" s="10"/>
      <c r="F24" s="10"/>
      <c r="G24" s="10"/>
      <c r="H24" s="10"/>
      <c r="I24" s="1"/>
    </row>
    <row r="25" spans="1:17">
      <c r="A25" s="1"/>
      <c r="B25" s="20"/>
      <c r="C25" s="10"/>
      <c r="D25" s="10"/>
      <c r="E25" s="10"/>
      <c r="F25" s="10"/>
      <c r="G25" s="10"/>
      <c r="H25" s="10"/>
      <c r="I25" s="1"/>
    </row>
    <row r="26" spans="1:17" s="1" customFormat="1">
      <c r="B26" s="417"/>
      <c r="C26" s="417"/>
      <c r="D26" s="417"/>
      <c r="E26" s="417"/>
      <c r="F26" s="417"/>
      <c r="G26" s="417"/>
      <c r="H26" s="417"/>
    </row>
    <row r="27" spans="1:17" ht="28.5" customHeight="1">
      <c r="C27" s="416"/>
      <c r="D27" s="416"/>
      <c r="E27" s="416"/>
      <c r="F27" s="416"/>
      <c r="G27" s="416"/>
      <c r="H27" s="416"/>
      <c r="I27" s="1"/>
    </row>
    <row r="28" spans="1:17" ht="27" customHeight="1">
      <c r="C28" s="416"/>
      <c r="D28" s="416"/>
      <c r="E28" s="416"/>
      <c r="F28" s="416"/>
      <c r="G28" s="416"/>
      <c r="H28" s="416"/>
      <c r="I28" s="6"/>
      <c r="J28" s="6"/>
      <c r="K28" s="6"/>
    </row>
    <row r="29" spans="1:17" ht="52.5" customHeight="1">
      <c r="C29" s="416"/>
      <c r="D29" s="416"/>
      <c r="E29" s="416"/>
      <c r="F29" s="416"/>
      <c r="G29" s="416"/>
      <c r="H29" s="416"/>
      <c r="I29" s="1"/>
    </row>
    <row r="30" spans="1:17" ht="24.75" customHeight="1">
      <c r="I30" s="1"/>
    </row>
    <row r="31" spans="1:17">
      <c r="I31" s="1"/>
    </row>
    <row r="64" ht="36" customHeight="1"/>
    <row r="76" spans="14:14">
      <c r="N76" s="2" t="s">
        <v>3</v>
      </c>
    </row>
    <row r="90" ht="27" customHeight="1"/>
    <row r="107" ht="14.25" customHeight="1"/>
    <row r="179" ht="51" customHeight="1"/>
    <row r="251" ht="51.75" customHeight="1"/>
    <row r="252" ht="36" customHeight="1"/>
  </sheetData>
  <mergeCells count="4">
    <mergeCell ref="C29:H29"/>
    <mergeCell ref="B26:H26"/>
    <mergeCell ref="C27:H27"/>
    <mergeCell ref="C28:H28"/>
  </mergeCells>
  <phoneticPr fontId="16" type="noConversion"/>
  <hyperlinks>
    <hyperlink ref="B17" location="'Hedging &amp; Prices'!A1" display="Hedging &amp; Prices" xr:uid="{00000000-0004-0000-0000-000000000000}"/>
    <hyperlink ref="B15" location="'Generation &amp; Sales'!A1" display="Generation &amp; Sales" xr:uid="{00000000-0004-0000-0000-000001000000}"/>
    <hyperlink ref="B13" location="'Results by Segments'!A1" display="Results by Segments" xr:uid="{00000000-0004-0000-0000-000002000000}"/>
    <hyperlink ref="B11" location="'Balance Sheet &amp; Cash flows'!A1" display="Balance Sheet &amp; Cash flows" xr:uid="{00000000-0004-0000-0000-000003000000}"/>
    <hyperlink ref="B9" location="'P&amp;L Details'!A1" display="Profit &amp; Loss Details" xr:uid="{00000000-0004-0000-0000-000004000000}"/>
    <hyperlink ref="B7" location="'Key Figures'!A1" display="Key Figures" xr:uid="{00000000-0004-0000-0000-000005000000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21">
    <tabColor indexed="30"/>
    <pageSetUpPr fitToPage="1"/>
  </sheetPr>
  <dimension ref="A1:EE246"/>
  <sheetViews>
    <sheetView showGridLines="0" view="pageBreakPreview" zoomScaleNormal="90" zoomScaleSheetLayoutView="100" workbookViewId="0">
      <pane xSplit="3" ySplit="8" topLeftCell="AB9" activePane="bottomRight" state="frozen"/>
      <selection activeCell="K45" sqref="K45"/>
      <selection pane="topRight" activeCell="K45" sqref="K45"/>
      <selection pane="bottomLeft" activeCell="K45" sqref="K45"/>
      <selection pane="bottomRight" activeCell="AH23" sqref="AH23"/>
    </sheetView>
  </sheetViews>
  <sheetFormatPr baseColWidth="10" defaultColWidth="9.109375" defaultRowHeight="13.2"/>
  <cols>
    <col min="1" max="1" width="2" style="10" customWidth="1"/>
    <col min="2" max="2" width="37.5546875" style="10" bestFit="1" customWidth="1"/>
    <col min="3" max="3" width="6.21875" style="10" customWidth="1"/>
    <col min="4" max="5" width="10.77734375" style="41" hidden="1" customWidth="1"/>
    <col min="6" max="7" width="10.77734375" style="132" hidden="1" customWidth="1"/>
    <col min="8" max="9" width="10.77734375" style="30" hidden="1" customWidth="1"/>
    <col min="10" max="14" width="10.77734375" style="182" hidden="1" customWidth="1"/>
    <col min="15" max="15" width="10.77734375" style="319" hidden="1" customWidth="1"/>
    <col min="16" max="16" width="10.77734375" style="30" hidden="1" customWidth="1"/>
    <col min="17" max="19" width="10.77734375" style="182" hidden="1" customWidth="1"/>
    <col min="20" max="21" width="10.77734375" style="30" hidden="1" customWidth="1"/>
    <col min="22" max="23" width="10.77734375" style="182" hidden="1" customWidth="1"/>
    <col min="24" max="31" width="10.77734375" style="182" customWidth="1"/>
    <col min="32" max="33" width="10.77734375" style="30" customWidth="1"/>
    <col min="34" max="35" width="10.77734375" style="182" customWidth="1"/>
    <col min="36" max="37" width="10.77734375" style="30" customWidth="1"/>
    <col min="38" max="38" width="10.77734375" style="41" customWidth="1"/>
    <col min="39" max="39" width="5.5546875" style="10" customWidth="1"/>
    <col min="40" max="40" width="14" style="22" customWidth="1" collapsed="1"/>
    <col min="41" max="41" width="9.109375" style="22" customWidth="1" collapsed="1"/>
    <col min="42" max="42" width="15.21875" style="22" bestFit="1" customWidth="1" collapsed="1"/>
    <col min="43" max="43" width="11.88671875" style="22" customWidth="1" collapsed="1"/>
    <col min="44" max="51" width="9.109375" style="22" customWidth="1" collapsed="1"/>
    <col min="52" max="53" width="9.109375" style="22" customWidth="1"/>
    <col min="54" max="54" width="9.109375" style="22" customWidth="1" collapsed="1"/>
    <col min="55" max="58" width="9.109375" style="22" customWidth="1"/>
    <col min="59" max="59" width="9.109375" style="22" customWidth="1" collapsed="1"/>
    <col min="60" max="62" width="9.109375" style="22" customWidth="1"/>
    <col min="63" max="63" width="9.109375" style="22" customWidth="1" collapsed="1"/>
    <col min="64" max="67" width="9.109375" style="22" customWidth="1"/>
    <col min="68" max="68" width="9.109375" style="22" customWidth="1" collapsed="1"/>
    <col min="69" max="69" width="9.109375" style="22" customWidth="1"/>
    <col min="70" max="70" width="9.109375" style="22" customWidth="1" collapsed="1"/>
    <col min="71" max="73" width="9.109375" style="22" customWidth="1"/>
    <col min="74" max="74" width="9.109375" style="22" customWidth="1" collapsed="1"/>
    <col min="75" max="75" width="9.109375" style="22" customWidth="1"/>
    <col min="76" max="76" width="9.109375" style="22" customWidth="1" collapsed="1"/>
    <col min="77" max="77" width="9.109375" style="22" customWidth="1"/>
    <col min="78" max="89" width="9.109375" style="22" customWidth="1" collapsed="1"/>
    <col min="90" max="90" width="9.109375" style="22" customWidth="1"/>
    <col min="91" max="135" width="9.109375" style="22" customWidth="1" collapsed="1"/>
    <col min="136" max="16384" width="9.109375" style="22"/>
  </cols>
  <sheetData>
    <row r="1" spans="1:60">
      <c r="E1" s="30"/>
      <c r="F1" s="30"/>
      <c r="G1" s="30"/>
      <c r="AM1" s="22"/>
    </row>
    <row r="2" spans="1:60">
      <c r="E2" s="30"/>
      <c r="F2" s="30"/>
      <c r="G2" s="30"/>
      <c r="AL2" s="30"/>
      <c r="AM2" s="22"/>
    </row>
    <row r="3" spans="1:60">
      <c r="E3" s="30"/>
      <c r="F3" s="30"/>
      <c r="G3" s="30"/>
      <c r="AL3" s="30"/>
      <c r="AM3" s="22"/>
    </row>
    <row r="4" spans="1:60">
      <c r="E4" s="30"/>
      <c r="F4" s="30"/>
      <c r="G4" s="30"/>
      <c r="AL4" s="30"/>
      <c r="AM4" s="22"/>
    </row>
    <row r="5" spans="1:60">
      <c r="E5" s="30"/>
      <c r="F5" s="30"/>
      <c r="G5" s="30"/>
      <c r="J5" s="137"/>
      <c r="K5" s="137"/>
      <c r="L5" s="137"/>
      <c r="M5" s="137"/>
      <c r="N5" s="137"/>
      <c r="O5" s="313"/>
      <c r="AL5" s="30"/>
      <c r="AM5" s="22"/>
    </row>
    <row r="6" spans="1:60" s="56" customFormat="1" ht="15" customHeight="1" thickBot="1">
      <c r="A6" s="10"/>
      <c r="B6" s="55" t="s">
        <v>14</v>
      </c>
      <c r="C6" s="55"/>
      <c r="D6" s="55"/>
      <c r="E6" s="130"/>
      <c r="F6" s="130"/>
      <c r="G6" s="130"/>
      <c r="H6" s="130"/>
      <c r="I6" s="130"/>
      <c r="J6" s="164"/>
      <c r="K6" s="164"/>
      <c r="L6" s="164"/>
      <c r="M6" s="164"/>
      <c r="N6" s="164"/>
      <c r="O6" s="320"/>
      <c r="P6" s="130"/>
      <c r="Q6" s="164"/>
      <c r="R6" s="164"/>
      <c r="S6" s="164"/>
      <c r="T6" s="130"/>
      <c r="U6" s="13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30"/>
      <c r="AG6" s="130"/>
      <c r="AH6" s="164"/>
      <c r="AI6" s="164"/>
      <c r="AJ6" s="130"/>
      <c r="AK6" s="130"/>
      <c r="AL6" s="143"/>
      <c r="AM6" s="59"/>
      <c r="AP6" s="60"/>
      <c r="AQ6" s="60"/>
      <c r="AR6" s="61"/>
      <c r="AS6" s="61"/>
      <c r="AT6" s="62"/>
      <c r="AU6" s="61"/>
      <c r="AV6" s="61"/>
      <c r="AW6" s="63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</row>
    <row r="7" spans="1:60" s="59" customFormat="1">
      <c r="D7" s="186" t="s">
        <v>103</v>
      </c>
      <c r="E7" s="153" t="s">
        <v>110</v>
      </c>
      <c r="F7" s="153" t="s">
        <v>113</v>
      </c>
      <c r="G7" s="153" t="s">
        <v>116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15" t="s">
        <v>197</v>
      </c>
      <c r="AK7" s="115" t="s">
        <v>198</v>
      </c>
      <c r="AL7" s="115" t="s">
        <v>2</v>
      </c>
      <c r="AO7" s="65"/>
      <c r="AP7" s="66"/>
      <c r="AQ7" s="67"/>
      <c r="AR7" s="66"/>
      <c r="AS7" s="66"/>
      <c r="AT7" s="66"/>
      <c r="AU7" s="66"/>
      <c r="AV7" s="67"/>
      <c r="AW7" s="66"/>
    </row>
    <row r="8" spans="1:60" s="45" customFormat="1" ht="3.75" customHeight="1" thickBot="1">
      <c r="A8" s="57"/>
      <c r="B8" s="113"/>
      <c r="C8" s="113"/>
      <c r="D8" s="55"/>
      <c r="E8" s="179"/>
      <c r="F8" s="55"/>
      <c r="G8" s="55"/>
      <c r="H8" s="55"/>
      <c r="I8" s="55"/>
      <c r="J8" s="179"/>
      <c r="K8" s="179"/>
      <c r="L8" s="179"/>
      <c r="M8" s="179"/>
      <c r="N8" s="55"/>
      <c r="O8" s="338"/>
      <c r="P8" s="55"/>
      <c r="Q8" s="55"/>
      <c r="R8" s="179"/>
      <c r="S8" s="55"/>
      <c r="T8" s="55"/>
      <c r="U8" s="55"/>
      <c r="V8" s="179"/>
      <c r="W8" s="55"/>
      <c r="X8" s="55"/>
      <c r="Y8" s="179"/>
      <c r="Z8" s="55"/>
      <c r="AA8" s="179"/>
      <c r="AB8" s="55"/>
      <c r="AC8" s="179"/>
      <c r="AD8" s="232"/>
      <c r="AE8" s="179"/>
      <c r="AF8" s="179"/>
      <c r="AG8" s="179"/>
      <c r="AH8" s="179"/>
      <c r="AI8" s="179"/>
      <c r="AJ8" s="129"/>
      <c r="AK8" s="242"/>
      <c r="AL8" s="223"/>
      <c r="AM8" s="27"/>
      <c r="AN8" s="68"/>
      <c r="AO8" s="65"/>
      <c r="AP8" s="25"/>
      <c r="AQ8" s="69"/>
      <c r="AR8" s="26"/>
      <c r="AS8" s="26"/>
      <c r="AT8" s="26"/>
      <c r="AU8" s="26"/>
      <c r="AV8" s="69"/>
      <c r="AW8" s="27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</row>
    <row r="9" spans="1:60" ht="15" customHeight="1">
      <c r="B9" s="47" t="s">
        <v>175</v>
      </c>
      <c r="C9" s="47" t="s">
        <v>12</v>
      </c>
      <c r="D9" s="200">
        <v>2969.6496299999999</v>
      </c>
      <c r="E9" s="138">
        <v>2795.8562019999999</v>
      </c>
      <c r="F9" s="139">
        <v>2913.2470170000001</v>
      </c>
      <c r="G9" s="139">
        <v>2671.0657510514693</v>
      </c>
      <c r="H9" s="139">
        <v>3895.0223470000001</v>
      </c>
      <c r="I9" s="139">
        <v>3449.7892913990099</v>
      </c>
      <c r="J9" s="138">
        <v>818.12006406643911</v>
      </c>
      <c r="K9" s="138">
        <f>L9-J9</f>
        <v>906.21670093852333</v>
      </c>
      <c r="L9" s="138">
        <v>1724.3367650049624</v>
      </c>
      <c r="M9" s="138">
        <f t="shared" ref="M9:M15" si="0">N9-L9</f>
        <v>1095.4401145830905</v>
      </c>
      <c r="N9" s="139">
        <v>2819.7768795880529</v>
      </c>
      <c r="O9" s="139">
        <f t="shared" ref="O9:O15" si="1">P9-N9</f>
        <v>1956.8563374119467</v>
      </c>
      <c r="P9" s="139">
        <v>4776.6332169999996</v>
      </c>
      <c r="Q9" s="139">
        <v>2531.9421669999997</v>
      </c>
      <c r="R9" s="138">
        <f>S9-Q9</f>
        <v>2199.837368</v>
      </c>
      <c r="S9" s="139">
        <v>4731.7795349999997</v>
      </c>
      <c r="T9" s="139">
        <f t="shared" ref="T9:T15" si="2">U9-S9</f>
        <v>2885.5678200000002</v>
      </c>
      <c r="U9" s="139">
        <v>7617.3473549999999</v>
      </c>
      <c r="V9" s="138">
        <f t="shared" ref="V9:V15" si="3">W9-U9</f>
        <v>2728.7403436099994</v>
      </c>
      <c r="W9" s="139">
        <v>10346.087698609999</v>
      </c>
      <c r="X9" s="139">
        <v>3262.744878</v>
      </c>
      <c r="Y9" s="138">
        <f t="shared" ref="Y9:AC15" si="4">Z9-X9</f>
        <v>3423.7724089999997</v>
      </c>
      <c r="Z9" s="139">
        <v>6686.5172869999997</v>
      </c>
      <c r="AA9" s="139">
        <f t="shared" si="4"/>
        <v>3103.3378379999986</v>
      </c>
      <c r="AB9" s="139">
        <v>9789.8551249999982</v>
      </c>
      <c r="AC9" s="138">
        <f t="shared" si="4"/>
        <v>659.64923600000111</v>
      </c>
      <c r="AD9" s="138">
        <v>10449.504360999999</v>
      </c>
      <c r="AE9" s="138">
        <v>2007.75797326</v>
      </c>
      <c r="AF9" s="138">
        <f t="shared" ref="AF9:AJ15" si="5">AG9-AE9</f>
        <v>1884.8448983800001</v>
      </c>
      <c r="AG9" s="138">
        <v>3892.6028716400001</v>
      </c>
      <c r="AH9" s="138">
        <f t="shared" si="5"/>
        <v>1944.9664822299997</v>
      </c>
      <c r="AI9" s="138">
        <v>5837.5693538699998</v>
      </c>
      <c r="AJ9" s="383">
        <f t="shared" si="5"/>
        <v>2406.9965863500001</v>
      </c>
      <c r="AK9" s="383">
        <v>8244.5659402199999</v>
      </c>
      <c r="AL9" s="340">
        <f t="shared" ref="AL9:AL15" si="6">+AK9/AD9-1</f>
        <v>-0.21100890000193184</v>
      </c>
      <c r="AM9" s="22"/>
      <c r="AP9" s="220"/>
      <c r="AQ9" s="220"/>
    </row>
    <row r="10" spans="1:60" ht="15" customHeight="1">
      <c r="B10" s="47" t="s">
        <v>138</v>
      </c>
      <c r="C10" s="47" t="s">
        <v>12</v>
      </c>
      <c r="D10" s="200">
        <v>888.65188611999997</v>
      </c>
      <c r="E10" s="139">
        <v>1044.2319399999999</v>
      </c>
      <c r="F10" s="139">
        <v>922.34455100000014</v>
      </c>
      <c r="G10" s="139">
        <v>864.24541300000044</v>
      </c>
      <c r="H10" s="139">
        <v>1183.5165560000003</v>
      </c>
      <c r="I10" s="139">
        <v>1292.7929089999998</v>
      </c>
      <c r="J10" s="139">
        <v>302.65979100000004</v>
      </c>
      <c r="K10" s="138">
        <f t="shared" ref="K10:K15" si="7">L10-J10</f>
        <v>352.25538453000001</v>
      </c>
      <c r="L10" s="139">
        <v>654.91517553000006</v>
      </c>
      <c r="M10" s="139">
        <f t="shared" si="0"/>
        <v>495.67476747000012</v>
      </c>
      <c r="N10" s="139">
        <v>1150.5899430000002</v>
      </c>
      <c r="O10" s="139">
        <f t="shared" si="1"/>
        <v>428.36944440999878</v>
      </c>
      <c r="P10" s="139">
        <v>1578.959387409999</v>
      </c>
      <c r="Q10" s="139">
        <v>814.93509628000004</v>
      </c>
      <c r="R10" s="138">
        <f t="shared" ref="R10:R15" si="8">S10-Q10</f>
        <v>563.93324071999984</v>
      </c>
      <c r="S10" s="139">
        <v>1378.8683369999999</v>
      </c>
      <c r="T10" s="139">
        <f t="shared" si="2"/>
        <v>554.44706000000042</v>
      </c>
      <c r="U10" s="139">
        <v>1933.3153970000003</v>
      </c>
      <c r="V10" s="139">
        <f t="shared" si="3"/>
        <v>1227.3636514099999</v>
      </c>
      <c r="W10" s="139">
        <v>3160.6790484100002</v>
      </c>
      <c r="X10" s="139">
        <v>967.33471999999983</v>
      </c>
      <c r="Y10" s="139">
        <f t="shared" si="4"/>
        <v>1287.8518949999989</v>
      </c>
      <c r="Z10" s="139">
        <v>2255.1866149999987</v>
      </c>
      <c r="AA10" s="139">
        <f t="shared" si="4"/>
        <v>1294.1267709999993</v>
      </c>
      <c r="AB10" s="139">
        <v>3549.313385999998</v>
      </c>
      <c r="AC10" s="139">
        <f t="shared" si="4"/>
        <v>941.15343619000214</v>
      </c>
      <c r="AD10" s="139">
        <v>4490.4668221900001</v>
      </c>
      <c r="AE10" s="139">
        <v>883.35141522999993</v>
      </c>
      <c r="AF10" s="139">
        <f t="shared" si="5"/>
        <v>879.04312978000007</v>
      </c>
      <c r="AG10" s="139">
        <v>1762.39454501</v>
      </c>
      <c r="AH10" s="139">
        <f t="shared" si="5"/>
        <v>862.81187430999944</v>
      </c>
      <c r="AI10" s="139">
        <v>2625.2064193199994</v>
      </c>
      <c r="AJ10" s="141">
        <f t="shared" si="5"/>
        <v>855.08019399000068</v>
      </c>
      <c r="AK10" s="141">
        <v>3480.2866133100001</v>
      </c>
      <c r="AL10" s="340">
        <f t="shared" si="6"/>
        <v>-0.22496106727436749</v>
      </c>
      <c r="AP10" s="220"/>
      <c r="AQ10" s="220"/>
    </row>
    <row r="11" spans="1:60" ht="15" customHeight="1">
      <c r="B11" s="47" t="s">
        <v>145</v>
      </c>
      <c r="C11" s="47" t="s">
        <v>12</v>
      </c>
      <c r="D11" s="200">
        <v>838.80635519999998</v>
      </c>
      <c r="E11" s="139">
        <v>894.52244376435101</v>
      </c>
      <c r="F11" s="139">
        <v>899.65524727000002</v>
      </c>
      <c r="G11" s="139">
        <v>863.49506848999999</v>
      </c>
      <c r="H11" s="139">
        <v>1183.5165554299999</v>
      </c>
      <c r="I11" s="139">
        <v>1292.7929083900001</v>
      </c>
      <c r="J11" s="139">
        <v>302.65979032000001</v>
      </c>
      <c r="K11" s="138">
        <f t="shared" si="7"/>
        <v>352.25538521000004</v>
      </c>
      <c r="L11" s="139">
        <v>654.91517553000006</v>
      </c>
      <c r="M11" s="139">
        <f t="shared" si="0"/>
        <v>495.67476747000012</v>
      </c>
      <c r="N11" s="139">
        <v>1150.5899430000002</v>
      </c>
      <c r="O11" s="139">
        <f t="shared" si="1"/>
        <v>428.36944460999985</v>
      </c>
      <c r="P11" s="139">
        <v>1578.95938761</v>
      </c>
      <c r="Q11" s="139">
        <v>814.93509628000004</v>
      </c>
      <c r="R11" s="138">
        <f t="shared" si="8"/>
        <v>563.93324071999984</v>
      </c>
      <c r="S11" s="139">
        <v>1378.8683369999999</v>
      </c>
      <c r="T11" s="139">
        <f t="shared" si="2"/>
        <v>554.44706000000042</v>
      </c>
      <c r="U11" s="139">
        <v>1933.3153970000003</v>
      </c>
      <c r="V11" s="139">
        <f t="shared" si="3"/>
        <v>1227.3636514099999</v>
      </c>
      <c r="W11" s="139">
        <v>3160.6790484100002</v>
      </c>
      <c r="X11" s="139">
        <v>967.33471999999983</v>
      </c>
      <c r="Y11" s="139">
        <f t="shared" si="4"/>
        <v>1287.8518949999989</v>
      </c>
      <c r="Z11" s="139">
        <v>2255.1866149999987</v>
      </c>
      <c r="AA11" s="139">
        <f t="shared" si="4"/>
        <v>1294.1267709999993</v>
      </c>
      <c r="AB11" s="139">
        <v>3549.313385999998</v>
      </c>
      <c r="AC11" s="139">
        <f t="shared" si="4"/>
        <v>941.15343619000214</v>
      </c>
      <c r="AD11" s="139">
        <v>4490.4668221900001</v>
      </c>
      <c r="AE11" s="139">
        <v>883.35141522999993</v>
      </c>
      <c r="AF11" s="139">
        <f t="shared" si="5"/>
        <v>879.04312978000007</v>
      </c>
      <c r="AG11" s="139">
        <v>1762.39454501</v>
      </c>
      <c r="AH11" s="139">
        <f t="shared" si="5"/>
        <v>862.81187430999944</v>
      </c>
      <c r="AI11" s="139">
        <v>2625.2064193199994</v>
      </c>
      <c r="AJ11" s="141">
        <f t="shared" si="5"/>
        <v>855.08019399000068</v>
      </c>
      <c r="AK11" s="141">
        <v>3480.2866133100001</v>
      </c>
      <c r="AL11" s="340">
        <f t="shared" si="6"/>
        <v>-0.22496106727436749</v>
      </c>
      <c r="AM11" s="22"/>
      <c r="AN11" s="220"/>
      <c r="AP11" s="220"/>
      <c r="AQ11" s="220"/>
    </row>
    <row r="12" spans="1:60" ht="15" customHeight="1">
      <c r="B12" s="47" t="s">
        <v>119</v>
      </c>
      <c r="C12" s="47" t="s">
        <v>12</v>
      </c>
      <c r="D12" s="200">
        <v>410.60649899999999</v>
      </c>
      <c r="E12" s="139">
        <v>615.13799699999993</v>
      </c>
      <c r="F12" s="139">
        <v>400.10720800000013</v>
      </c>
      <c r="G12" s="139">
        <v>655.11448500000029</v>
      </c>
      <c r="H12" s="139">
        <v>865.91682600000036</v>
      </c>
      <c r="I12" s="139">
        <v>921.9379349999997</v>
      </c>
      <c r="J12" s="139">
        <v>207.92983400000003</v>
      </c>
      <c r="K12" s="138">
        <f t="shared" si="7"/>
        <v>251.17238699999984</v>
      </c>
      <c r="L12" s="139">
        <v>459.10222099999987</v>
      </c>
      <c r="M12" s="139">
        <f t="shared" si="0"/>
        <v>384.54356250000012</v>
      </c>
      <c r="N12" s="139">
        <v>843.64578349999999</v>
      </c>
      <c r="O12" s="139">
        <f t="shared" si="1"/>
        <v>423.18419790999917</v>
      </c>
      <c r="P12" s="139">
        <v>1266.8299814099992</v>
      </c>
      <c r="Q12" s="139">
        <v>705.74554299999966</v>
      </c>
      <c r="R12" s="138">
        <f t="shared" si="8"/>
        <v>478.4921250000001</v>
      </c>
      <c r="S12" s="139">
        <v>1184.2376679999998</v>
      </c>
      <c r="T12" s="139">
        <f t="shared" si="2"/>
        <v>437.45145300000058</v>
      </c>
      <c r="U12" s="139">
        <v>1621.6891210000003</v>
      </c>
      <c r="V12" s="139">
        <f t="shared" si="3"/>
        <v>1004.5069609699995</v>
      </c>
      <c r="W12" s="139">
        <v>2626.1960819699998</v>
      </c>
      <c r="X12" s="139">
        <v>841.39657799999986</v>
      </c>
      <c r="Y12" s="139">
        <f t="shared" si="4"/>
        <v>1146.6316839999988</v>
      </c>
      <c r="Z12" s="139">
        <v>1988.0282619999987</v>
      </c>
      <c r="AA12" s="139">
        <f t="shared" si="4"/>
        <v>1157.8608119999992</v>
      </c>
      <c r="AB12" s="139">
        <v>3145.8890739999979</v>
      </c>
      <c r="AC12" s="139">
        <f t="shared" si="4"/>
        <v>356.05509800000209</v>
      </c>
      <c r="AD12" s="139">
        <v>3501.944172</v>
      </c>
      <c r="AE12" s="139">
        <v>744.74714793999988</v>
      </c>
      <c r="AF12" s="139">
        <f t="shared" si="5"/>
        <v>537.54667776000019</v>
      </c>
      <c r="AG12" s="139">
        <v>1282.2938257000001</v>
      </c>
      <c r="AH12" s="139">
        <f t="shared" si="5"/>
        <v>721.04886691999945</v>
      </c>
      <c r="AI12" s="139">
        <v>2003.3426926199995</v>
      </c>
      <c r="AJ12" s="141">
        <f t="shared" si="5"/>
        <v>722.6180784900007</v>
      </c>
      <c r="AK12" s="141">
        <v>2725.9607711100002</v>
      </c>
      <c r="AL12" s="340">
        <f t="shared" si="6"/>
        <v>-0.22158645677290367</v>
      </c>
      <c r="AM12" s="22"/>
      <c r="AP12" s="220"/>
      <c r="AQ12" s="220"/>
    </row>
    <row r="13" spans="1:60" ht="15" customHeight="1">
      <c r="B13" s="47" t="s">
        <v>120</v>
      </c>
      <c r="C13" s="47" t="s">
        <v>12</v>
      </c>
      <c r="D13" s="200">
        <v>207.74103199999999</v>
      </c>
      <c r="E13" s="139">
        <v>424.423338</v>
      </c>
      <c r="F13" s="139">
        <v>301.4397570000001</v>
      </c>
      <c r="G13" s="139">
        <v>433.17660300000034</v>
      </c>
      <c r="H13" s="139">
        <v>554.81711500000029</v>
      </c>
      <c r="I13" s="139">
        <v>631.42734999999971</v>
      </c>
      <c r="J13" s="139">
        <v>144.65815000000001</v>
      </c>
      <c r="K13" s="138">
        <f t="shared" si="7"/>
        <v>179.84639799999988</v>
      </c>
      <c r="L13" s="139">
        <v>324.50454799999989</v>
      </c>
      <c r="M13" s="139">
        <f t="shared" si="0"/>
        <v>262.85918800000013</v>
      </c>
      <c r="N13" s="139">
        <v>587.36373600000002</v>
      </c>
      <c r="O13" s="139">
        <f t="shared" si="1"/>
        <v>286.19248540999922</v>
      </c>
      <c r="P13" s="139">
        <v>873.55622140999924</v>
      </c>
      <c r="Q13" s="139">
        <v>514.36455394999996</v>
      </c>
      <c r="R13" s="138">
        <f t="shared" si="8"/>
        <v>302.76825704999976</v>
      </c>
      <c r="S13" s="139">
        <v>817.13281099999972</v>
      </c>
      <c r="T13" s="139">
        <f t="shared" si="2"/>
        <v>248.0734280000006</v>
      </c>
      <c r="U13" s="139">
        <v>1065.2062390000003</v>
      </c>
      <c r="V13" s="139">
        <f t="shared" si="3"/>
        <v>651.80618910999965</v>
      </c>
      <c r="W13" s="139">
        <v>1717.01242811</v>
      </c>
      <c r="X13" s="139">
        <v>528.95511699999986</v>
      </c>
      <c r="Y13" s="139">
        <f t="shared" si="4"/>
        <v>758.26529099999891</v>
      </c>
      <c r="Z13" s="139">
        <v>1287.2204079999988</v>
      </c>
      <c r="AA13" s="139">
        <f t="shared" si="4"/>
        <v>693.4130949999992</v>
      </c>
      <c r="AB13" s="139">
        <v>1980.633502999998</v>
      </c>
      <c r="AC13" s="139">
        <f t="shared" si="4"/>
        <v>285.5114944300019</v>
      </c>
      <c r="AD13" s="139">
        <v>2266.1449974299999</v>
      </c>
      <c r="AE13" s="139">
        <v>506.03955814999983</v>
      </c>
      <c r="AF13" s="139">
        <f t="shared" si="5"/>
        <v>404.0412237500002</v>
      </c>
      <c r="AG13" s="139">
        <v>910.08078190000003</v>
      </c>
      <c r="AH13" s="139">
        <f t="shared" si="5"/>
        <v>477.14232241999946</v>
      </c>
      <c r="AI13" s="139">
        <v>1387.2231043199995</v>
      </c>
      <c r="AJ13" s="141">
        <f t="shared" si="5"/>
        <v>488.05278161000047</v>
      </c>
      <c r="AK13" s="141">
        <v>1875.27588593</v>
      </c>
      <c r="AL13" s="341">
        <f t="shared" si="6"/>
        <v>-0.17248195148292744</v>
      </c>
      <c r="AP13" s="220"/>
      <c r="AQ13" s="220"/>
    </row>
    <row r="14" spans="1:60" ht="15" customHeight="1">
      <c r="B14" s="47" t="s">
        <v>146</v>
      </c>
      <c r="C14" s="47" t="s">
        <v>12</v>
      </c>
      <c r="D14" s="200">
        <v>268.870487208866</v>
      </c>
      <c r="E14" s="139">
        <v>325.91935455999999</v>
      </c>
      <c r="F14" s="139">
        <v>354.53361649831623</v>
      </c>
      <c r="G14" s="139">
        <v>342.18116114906212</v>
      </c>
      <c r="H14" s="139">
        <v>548.98813529999995</v>
      </c>
      <c r="I14" s="139">
        <v>610.37823187521451</v>
      </c>
      <c r="J14" s="139">
        <v>144.61481488750002</v>
      </c>
      <c r="K14" s="138">
        <f t="shared" si="7"/>
        <v>170.62289741256302</v>
      </c>
      <c r="L14" s="139">
        <v>315.23771230006304</v>
      </c>
      <c r="M14" s="139">
        <f t="shared" si="0"/>
        <v>250.9652171599999</v>
      </c>
      <c r="N14" s="139">
        <v>566.20292946006293</v>
      </c>
      <c r="O14" s="139">
        <f t="shared" si="1"/>
        <v>232.35332191879445</v>
      </c>
      <c r="P14" s="139">
        <v>798.55625137885738</v>
      </c>
      <c r="Q14" s="139">
        <v>463.66338189044882</v>
      </c>
      <c r="R14" s="138">
        <f t="shared" si="8"/>
        <v>270.86142160340819</v>
      </c>
      <c r="S14" s="139">
        <v>734.52480349385701</v>
      </c>
      <c r="T14" s="139">
        <f t="shared" si="2"/>
        <v>248.07342794614294</v>
      </c>
      <c r="U14" s="139">
        <v>982.59823143999995</v>
      </c>
      <c r="V14" s="139">
        <f t="shared" si="3"/>
        <v>772.34075775000008</v>
      </c>
      <c r="W14" s="139">
        <v>1754.93898919</v>
      </c>
      <c r="X14" s="139">
        <v>528.95511699999986</v>
      </c>
      <c r="Y14" s="139">
        <f t="shared" si="4"/>
        <v>778.51438800151629</v>
      </c>
      <c r="Z14" s="139">
        <v>1307.4695050015162</v>
      </c>
      <c r="AA14" s="139">
        <f t="shared" si="4"/>
        <v>693.41309517000059</v>
      </c>
      <c r="AB14" s="139">
        <v>2000.8826001715167</v>
      </c>
      <c r="AC14" s="139">
        <f t="shared" si="4"/>
        <v>614.92546516140578</v>
      </c>
      <c r="AD14" s="139">
        <v>2615.8080653329225</v>
      </c>
      <c r="AE14" s="139">
        <v>506.03955814999983</v>
      </c>
      <c r="AF14" s="139">
        <f t="shared" si="5"/>
        <v>502.50196108849013</v>
      </c>
      <c r="AG14" s="139">
        <v>1008.54151923849</v>
      </c>
      <c r="AH14" s="139">
        <f t="shared" si="5"/>
        <v>477.15848076151008</v>
      </c>
      <c r="AI14" s="139">
        <v>1485.7</v>
      </c>
      <c r="AJ14" s="141">
        <f t="shared" si="5"/>
        <v>489.80589186182851</v>
      </c>
      <c r="AK14" s="141">
        <v>1975.5058918618286</v>
      </c>
      <c r="AL14" s="341">
        <f t="shared" si="6"/>
        <v>-0.24478178730196731</v>
      </c>
      <c r="AN14" s="30"/>
      <c r="AP14" s="220"/>
      <c r="AQ14" s="220"/>
    </row>
    <row r="15" spans="1:60" ht="15" customHeight="1">
      <c r="B15" s="47" t="s">
        <v>121</v>
      </c>
      <c r="C15" s="47" t="s">
        <v>24</v>
      </c>
      <c r="D15" s="201">
        <v>0.59796100283163389</v>
      </c>
      <c r="E15" s="147">
        <v>1.2216585350150246</v>
      </c>
      <c r="F15" s="147">
        <v>0.86766305940486554</v>
      </c>
      <c r="G15" s="147">
        <v>1.2468538999704244</v>
      </c>
      <c r="H15" s="147">
        <v>1.5969834908375447</v>
      </c>
      <c r="I15" s="147">
        <v>1.8174981022589742</v>
      </c>
      <c r="J15" s="147">
        <v>0.4163834732551483</v>
      </c>
      <c r="K15" s="138">
        <f t="shared" si="7"/>
        <v>0.51766919355506569</v>
      </c>
      <c r="L15" s="147">
        <v>0.93405266681021393</v>
      </c>
      <c r="M15" s="147">
        <f t="shared" si="0"/>
        <v>0.75661289513565644</v>
      </c>
      <c r="N15" s="147">
        <v>1.6906655619458704</v>
      </c>
      <c r="O15" s="147">
        <f t="shared" si="1"/>
        <v>0.82377622601945699</v>
      </c>
      <c r="P15" s="147">
        <v>2.5144417879653274</v>
      </c>
      <c r="Q15" s="147">
        <v>1.4805449947357865</v>
      </c>
      <c r="R15" s="138">
        <f t="shared" si="8"/>
        <v>0.8714870059148685</v>
      </c>
      <c r="S15" s="147">
        <v>2.352032000650655</v>
      </c>
      <c r="T15" s="147">
        <f t="shared" si="2"/>
        <v>0.71405361932909539</v>
      </c>
      <c r="U15" s="147">
        <v>3.0660856199797504</v>
      </c>
      <c r="V15" s="147">
        <f t="shared" si="3"/>
        <v>1.8761564755599451</v>
      </c>
      <c r="W15" s="147">
        <v>4.9422420955396955</v>
      </c>
      <c r="X15" s="147">
        <v>1.5225424133555094</v>
      </c>
      <c r="Y15" s="147">
        <f t="shared" si="4"/>
        <v>2.182587953153039</v>
      </c>
      <c r="Z15" s="147">
        <v>3.7051303665085484</v>
      </c>
      <c r="AA15" s="147">
        <f t="shared" si="4"/>
        <v>1.9959176368334708</v>
      </c>
      <c r="AB15" s="147">
        <v>5.7010480033420192</v>
      </c>
      <c r="AC15" s="147">
        <f t="shared" si="4"/>
        <v>0.82181520727306623</v>
      </c>
      <c r="AD15" s="147">
        <v>6.5228632106150854</v>
      </c>
      <c r="AE15" s="147">
        <v>1.4565823552077606</v>
      </c>
      <c r="AF15" s="147">
        <f t="shared" si="5"/>
        <v>1.1629907342468133</v>
      </c>
      <c r="AG15" s="147">
        <v>2.6195730894545739</v>
      </c>
      <c r="AH15" s="147">
        <f t="shared" si="5"/>
        <v>1.3734046608937494</v>
      </c>
      <c r="AI15" s="147">
        <v>3.9929777503483233</v>
      </c>
      <c r="AJ15" s="342">
        <f t="shared" si="5"/>
        <v>1.4048092854679006</v>
      </c>
      <c r="AK15" s="342">
        <v>5.3977870358162239</v>
      </c>
      <c r="AL15" s="341">
        <f t="shared" si="6"/>
        <v>-0.17248195132590716</v>
      </c>
      <c r="AP15" s="220"/>
      <c r="AQ15" s="220"/>
    </row>
    <row r="16" spans="1:60" ht="15" customHeight="1">
      <c r="B16" s="47" t="s">
        <v>147</v>
      </c>
      <c r="C16" s="47" t="s">
        <v>15</v>
      </c>
      <c r="D16" s="200">
        <v>13.826765785834471</v>
      </c>
      <c r="E16" s="139">
        <v>22.001775218624065</v>
      </c>
      <c r="F16" s="139">
        <v>13.734063938457991</v>
      </c>
      <c r="G16" s="139">
        <v>24.526333159043855</v>
      </c>
      <c r="H16" s="139">
        <f t="shared" ref="H16" si="9">+H12/H9*100</f>
        <v>22.231369909005565</v>
      </c>
      <c r="I16" s="139">
        <f>+I12/I9*100</f>
        <v>26.724470891557601</v>
      </c>
      <c r="J16" s="139">
        <f>+J12/J9*100</f>
        <v>25.415564674760766</v>
      </c>
      <c r="K16" s="139">
        <f t="shared" ref="K16" si="10">+K12/K9*100</f>
        <v>27.716592150627235</v>
      </c>
      <c r="L16" s="139">
        <f>+L12/L9*100</f>
        <v>26.624858340747533</v>
      </c>
      <c r="M16" s="139">
        <f>+M12/M9*100</f>
        <v>35.104024161681544</v>
      </c>
      <c r="N16" s="139">
        <f>+N12/N9*100</f>
        <v>29.918884348865571</v>
      </c>
      <c r="O16" s="139">
        <f>+O12/O9*100</f>
        <v>21.625716196912247</v>
      </c>
      <c r="P16" s="139">
        <v>26.52</v>
      </c>
      <c r="Q16" s="139">
        <f t="shared" ref="Q16:AK16" si="11">+Q12/Q9*100</f>
        <v>27.873683380225472</v>
      </c>
      <c r="R16" s="139">
        <f t="shared" si="11"/>
        <v>21.751249976948301</v>
      </c>
      <c r="S16" s="139">
        <f t="shared" si="11"/>
        <v>25.027321312001909</v>
      </c>
      <c r="T16" s="139">
        <f t="shared" si="11"/>
        <v>15.159978218775692</v>
      </c>
      <c r="U16" s="139">
        <f t="shared" si="11"/>
        <v>21.28942065291967</v>
      </c>
      <c r="V16" s="139">
        <f t="shared" si="11"/>
        <v>36.812112347819884</v>
      </c>
      <c r="W16" s="139">
        <v>25.38</v>
      </c>
      <c r="X16" s="139">
        <f t="shared" si="11"/>
        <v>25.787997819668934</v>
      </c>
      <c r="Y16" s="139">
        <f t="shared" si="11"/>
        <v>33.490300961181646</v>
      </c>
      <c r="Z16" s="139">
        <f t="shared" si="11"/>
        <v>29.73189444772909</v>
      </c>
      <c r="AA16" s="139">
        <f t="shared" si="11"/>
        <v>37.310176089181553</v>
      </c>
      <c r="AB16" s="139">
        <f t="shared" si="11"/>
        <v>32.134173936511637</v>
      </c>
      <c r="AC16" s="139">
        <f t="shared" si="11"/>
        <v>53.976428466598193</v>
      </c>
      <c r="AD16" s="139">
        <f t="shared" si="11"/>
        <v>33.513016991218045</v>
      </c>
      <c r="AE16" s="139">
        <f t="shared" si="11"/>
        <v>37.093472313834361</v>
      </c>
      <c r="AF16" s="139">
        <f t="shared" si="11"/>
        <v>28.519411768152096</v>
      </c>
      <c r="AG16" s="139">
        <f t="shared" si="11"/>
        <v>32.941809580481412</v>
      </c>
      <c r="AH16" s="139">
        <f t="shared" si="11"/>
        <v>37.072560041923268</v>
      </c>
      <c r="AI16" s="139">
        <f t="shared" si="11"/>
        <v>34.318096645685067</v>
      </c>
      <c r="AJ16" s="141">
        <f t="shared" si="11"/>
        <v>30.021566403041223</v>
      </c>
      <c r="AK16" s="141">
        <f t="shared" si="11"/>
        <v>33.063726955130157</v>
      </c>
      <c r="AL16" s="341" t="s">
        <v>85</v>
      </c>
      <c r="AN16" s="252"/>
      <c r="AO16" s="252"/>
      <c r="AP16" s="220"/>
      <c r="AQ16" s="220"/>
      <c r="AR16" s="252"/>
      <c r="AS16" s="252"/>
      <c r="AT16" s="252"/>
    </row>
    <row r="17" spans="2:46" ht="15" customHeight="1">
      <c r="B17" s="47" t="s">
        <v>148</v>
      </c>
      <c r="C17" s="47" t="s">
        <v>15</v>
      </c>
      <c r="D17" s="200">
        <v>29.924469107151875</v>
      </c>
      <c r="E17" s="139">
        <v>37.349272085345966</v>
      </c>
      <c r="F17" s="139">
        <v>31.660361981587503</v>
      </c>
      <c r="G17" s="139">
        <v>32.355826982536421</v>
      </c>
      <c r="H17" s="139">
        <f t="shared" ref="H17" si="12">+H10/H9*100</f>
        <v>30.385359840401456</v>
      </c>
      <c r="I17" s="139">
        <f>+I10/I9*100</f>
        <v>37.474546988222784</v>
      </c>
      <c r="J17" s="139">
        <f>+J10/J9*100</f>
        <v>36.994544479894479</v>
      </c>
      <c r="K17" s="139">
        <f t="shared" ref="K17" si="13">+K10/K9*100</f>
        <v>38.870987939770558</v>
      </c>
      <c r="L17" s="139">
        <f>+L10/L9*100</f>
        <v>37.980700105765898</v>
      </c>
      <c r="M17" s="139">
        <f>+M10/M9*100</f>
        <v>45.248915104651537</v>
      </c>
      <c r="N17" s="139">
        <f>+N10/N9*100</f>
        <v>40.804290273069135</v>
      </c>
      <c r="O17" s="139">
        <f>+O10/O9*100</f>
        <v>21.890694591128831</v>
      </c>
      <c r="P17" s="139">
        <v>33.06</v>
      </c>
      <c r="Q17" s="139">
        <f t="shared" ref="Q17:AK17" si="14">+Q10/Q9*100</f>
        <v>32.186165501780991</v>
      </c>
      <c r="R17" s="139">
        <f t="shared" si="14"/>
        <v>25.635224172626192</v>
      </c>
      <c r="S17" s="139">
        <f t="shared" si="14"/>
        <v>29.140587104720211</v>
      </c>
      <c r="T17" s="139">
        <f t="shared" si="14"/>
        <v>19.214487220057798</v>
      </c>
      <c r="U17" s="139">
        <f t="shared" si="14"/>
        <v>25.380428473318588</v>
      </c>
      <c r="V17" s="139">
        <f t="shared" si="14"/>
        <v>44.979129446455637</v>
      </c>
      <c r="W17" s="139">
        <v>30.549509539094998</v>
      </c>
      <c r="X17" s="139">
        <f t="shared" si="14"/>
        <v>29.647881037911777</v>
      </c>
      <c r="Y17" s="139">
        <f t="shared" si="14"/>
        <v>37.614997177226186</v>
      </c>
      <c r="Z17" s="139">
        <f t="shared" si="14"/>
        <v>33.727372834054542</v>
      </c>
      <c r="AA17" s="139">
        <f t="shared" si="14"/>
        <v>41.701124355639678</v>
      </c>
      <c r="AB17" s="139">
        <f t="shared" si="14"/>
        <v>36.255014407069673</v>
      </c>
      <c r="AC17" s="139">
        <f t="shared" si="14"/>
        <v>142.67483153577101</v>
      </c>
      <c r="AD17" s="139">
        <f t="shared" si="14"/>
        <v>42.973012566504835</v>
      </c>
      <c r="AE17" s="139">
        <f t="shared" si="14"/>
        <v>43.996907346142962</v>
      </c>
      <c r="AF17" s="139">
        <f t="shared" si="14"/>
        <v>46.637425208595488</v>
      </c>
      <c r="AG17" s="139">
        <f t="shared" si="14"/>
        <v>45.275477697715466</v>
      </c>
      <c r="AH17" s="139">
        <f t="shared" si="14"/>
        <v>44.36127214494428</v>
      </c>
      <c r="AI17" s="139">
        <f t="shared" si="14"/>
        <v>44.970881889045586</v>
      </c>
      <c r="AJ17" s="141">
        <f t="shared" si="14"/>
        <v>35.524778009205868</v>
      </c>
      <c r="AK17" s="141">
        <f t="shared" si="14"/>
        <v>42.213096948280715</v>
      </c>
      <c r="AL17" s="341" t="s">
        <v>85</v>
      </c>
      <c r="AN17" s="252"/>
      <c r="AO17" s="252"/>
      <c r="AP17" s="220"/>
      <c r="AQ17" s="220"/>
      <c r="AR17" s="252"/>
      <c r="AS17" s="252"/>
      <c r="AT17" s="252"/>
    </row>
    <row r="18" spans="2:46" ht="15" customHeight="1">
      <c r="B18" s="47" t="s">
        <v>63</v>
      </c>
      <c r="C18" s="47" t="s">
        <v>24</v>
      </c>
      <c r="D18" s="201">
        <v>0.35</v>
      </c>
      <c r="E18" s="147">
        <v>0.28999999999999998</v>
      </c>
      <c r="F18" s="147">
        <v>0.42</v>
      </c>
      <c r="G18" s="147">
        <v>0.42</v>
      </c>
      <c r="H18" s="147">
        <v>0.69</v>
      </c>
      <c r="I18" s="147">
        <v>0.75</v>
      </c>
      <c r="J18" s="147"/>
      <c r="K18" s="147"/>
      <c r="L18" s="147"/>
      <c r="M18" s="147"/>
      <c r="N18" s="147"/>
      <c r="O18" s="321"/>
      <c r="P18" s="147">
        <v>1.05</v>
      </c>
      <c r="Q18" s="147"/>
      <c r="R18" s="147"/>
      <c r="S18" s="147"/>
      <c r="T18" s="147"/>
      <c r="U18" s="147"/>
      <c r="V18" s="147"/>
      <c r="W18" s="339">
        <v>2.44</v>
      </c>
      <c r="X18" s="339"/>
      <c r="Y18" s="339"/>
      <c r="Z18" s="339"/>
      <c r="AA18" s="339"/>
      <c r="AB18" s="339"/>
      <c r="AC18" s="339"/>
      <c r="AD18" s="339">
        <v>3.4</v>
      </c>
      <c r="AE18" s="339"/>
      <c r="AF18" s="339"/>
      <c r="AG18" s="339"/>
      <c r="AH18" s="339"/>
      <c r="AI18" s="339"/>
      <c r="AJ18" s="343"/>
      <c r="AK18" s="343">
        <v>2.8</v>
      </c>
      <c r="AL18" s="341">
        <f>+AK18/AD18-1</f>
        <v>-0.17647058823529416</v>
      </c>
      <c r="AP18" s="220"/>
      <c r="AQ18" s="220"/>
    </row>
    <row r="19" spans="2:46" ht="15" customHeight="1">
      <c r="B19" s="47" t="s">
        <v>179</v>
      </c>
      <c r="C19" s="47" t="s">
        <v>24</v>
      </c>
      <c r="D19" s="339" t="s">
        <v>85</v>
      </c>
      <c r="E19" s="339" t="s">
        <v>85</v>
      </c>
      <c r="F19" s="339" t="s">
        <v>85</v>
      </c>
      <c r="G19" s="339" t="s">
        <v>85</v>
      </c>
      <c r="H19" s="339" t="s">
        <v>85</v>
      </c>
      <c r="I19" s="339" t="s">
        <v>85</v>
      </c>
      <c r="J19" s="147"/>
      <c r="K19" s="147"/>
      <c r="L19" s="147"/>
      <c r="M19" s="147"/>
      <c r="N19" s="147"/>
      <c r="O19" s="147"/>
      <c r="P19" s="339" t="s">
        <v>85</v>
      </c>
      <c r="Q19" s="147"/>
      <c r="R19" s="147"/>
      <c r="S19" s="147"/>
      <c r="T19" s="147"/>
      <c r="U19" s="147"/>
      <c r="V19" s="147"/>
      <c r="W19" s="339">
        <v>1.1599999999999999</v>
      </c>
      <c r="X19" s="339"/>
      <c r="Y19" s="339"/>
      <c r="Z19" s="339"/>
      <c r="AA19" s="339"/>
      <c r="AB19" s="339"/>
      <c r="AC19" s="339"/>
      <c r="AD19" s="339">
        <v>0.75</v>
      </c>
      <c r="AE19" s="339"/>
      <c r="AF19" s="339"/>
      <c r="AG19" s="339"/>
      <c r="AH19" s="339"/>
      <c r="AI19" s="339"/>
      <c r="AJ19" s="343"/>
      <c r="AK19" s="343" t="s">
        <v>85</v>
      </c>
      <c r="AL19" s="341" t="s">
        <v>85</v>
      </c>
      <c r="AP19" s="220"/>
      <c r="AQ19" s="220"/>
    </row>
    <row r="20" spans="2:46" ht="15" customHeight="1">
      <c r="B20" s="47" t="s">
        <v>122</v>
      </c>
      <c r="C20" s="47" t="s">
        <v>15</v>
      </c>
      <c r="D20" s="200">
        <v>58.5</v>
      </c>
      <c r="E20" s="139">
        <v>23.7</v>
      </c>
      <c r="F20" s="139">
        <v>48.4</v>
      </c>
      <c r="G20" s="139">
        <v>33.700000000000003</v>
      </c>
      <c r="H20" s="139">
        <v>43.21</v>
      </c>
      <c r="I20" s="139">
        <v>41.3</v>
      </c>
      <c r="J20" s="139"/>
      <c r="K20" s="139"/>
      <c r="L20" s="139"/>
      <c r="M20" s="139"/>
      <c r="N20" s="139"/>
      <c r="O20" s="299"/>
      <c r="P20" s="139">
        <v>41.8</v>
      </c>
      <c r="Q20" s="139"/>
      <c r="R20" s="139"/>
      <c r="S20" s="139"/>
      <c r="T20" s="139"/>
      <c r="U20" s="139"/>
      <c r="V20" s="139"/>
      <c r="W20" s="139">
        <v>72.84</v>
      </c>
      <c r="X20" s="139"/>
      <c r="Y20" s="139"/>
      <c r="Z20" s="139"/>
      <c r="AA20" s="139"/>
      <c r="AB20" s="139"/>
      <c r="AC20" s="139"/>
      <c r="AD20" s="139">
        <v>63.6</v>
      </c>
      <c r="AE20" s="139"/>
      <c r="AF20" s="139"/>
      <c r="AG20" s="139"/>
      <c r="AH20" s="139"/>
      <c r="AI20" s="139"/>
      <c r="AJ20" s="141"/>
      <c r="AK20" s="141">
        <v>51.9</v>
      </c>
      <c r="AL20" s="341" t="s">
        <v>84</v>
      </c>
      <c r="AP20" s="220"/>
      <c r="AQ20" s="220"/>
    </row>
    <row r="21" spans="2:46" ht="15" customHeight="1">
      <c r="B21" s="47" t="s">
        <v>149</v>
      </c>
      <c r="C21" s="47" t="s">
        <v>12</v>
      </c>
      <c r="D21" s="200">
        <v>673.97866458999999</v>
      </c>
      <c r="E21" s="139">
        <v>804.30745432000003</v>
      </c>
      <c r="F21" s="139">
        <v>640.58213965000004</v>
      </c>
      <c r="G21" s="139">
        <v>664.11514583000007</v>
      </c>
      <c r="H21" s="139">
        <v>1204.2982395500003</v>
      </c>
      <c r="I21" s="139">
        <v>1182.1482197099999</v>
      </c>
      <c r="J21" s="139">
        <v>203.74909137</v>
      </c>
      <c r="K21" s="139">
        <f t="shared" ref="K21:K24" si="15">L21-J21</f>
        <v>222.61850750999983</v>
      </c>
      <c r="L21" s="139">
        <v>426.36759887999983</v>
      </c>
      <c r="M21" s="139">
        <f>N21-L21</f>
        <v>84.227537830000188</v>
      </c>
      <c r="N21" s="139">
        <v>510.59513671000002</v>
      </c>
      <c r="O21" s="139">
        <f>P21-N21</f>
        <v>-412.43299133999983</v>
      </c>
      <c r="P21" s="139">
        <v>98.162145370000161</v>
      </c>
      <c r="Q21" s="139">
        <v>209.15827226999991</v>
      </c>
      <c r="R21" s="139">
        <f t="shared" ref="R21:R24" si="16">S21-Q21</f>
        <v>711.15404851000005</v>
      </c>
      <c r="S21" s="139">
        <v>920.31232077999994</v>
      </c>
      <c r="T21" s="139">
        <f>U21-S21</f>
        <v>200.48767922000002</v>
      </c>
      <c r="U21" s="139">
        <v>1120.8</v>
      </c>
      <c r="V21" s="139">
        <f>W21-U21</f>
        <v>899.05941237000002</v>
      </c>
      <c r="W21" s="139">
        <v>2019.85941237</v>
      </c>
      <c r="X21" s="139">
        <v>1363.70984032</v>
      </c>
      <c r="Y21" s="139">
        <f>Z21-X21</f>
        <v>1531.9901596799998</v>
      </c>
      <c r="Z21" s="139">
        <v>2895.7</v>
      </c>
      <c r="AA21" s="139">
        <f t="shared" ref="Y21:AA26" si="17">AB21-Z21</f>
        <v>1257.6597397600008</v>
      </c>
      <c r="AB21" s="139">
        <v>4153.3597397600006</v>
      </c>
      <c r="AC21" s="139">
        <f t="shared" ref="AC21:AC24" si="18">AD21-AB21</f>
        <v>929.60923877999903</v>
      </c>
      <c r="AD21" s="139">
        <v>5082.9689785399996</v>
      </c>
      <c r="AE21" s="139">
        <v>929.34880900000007</v>
      </c>
      <c r="AF21" s="139">
        <f t="shared" ref="AF21:AF26" si="19">AG21-AE21</f>
        <v>920.88136495000003</v>
      </c>
      <c r="AG21" s="139">
        <v>1850.2301739500001</v>
      </c>
      <c r="AH21" s="139">
        <f t="shared" ref="AH21:AJ26" si="20">AI21-AG21</f>
        <v>482.61638336999999</v>
      </c>
      <c r="AI21" s="139">
        <v>2332.8465573200001</v>
      </c>
      <c r="AJ21" s="141">
        <f t="shared" si="20"/>
        <v>915.70916360000001</v>
      </c>
      <c r="AK21" s="141">
        <v>3248.5557209200001</v>
      </c>
      <c r="AL21" s="341">
        <f t="shared" ref="AL21:AL26" si="21">+AK21/AD21-1</f>
        <v>-0.36089404939608838</v>
      </c>
      <c r="AP21" s="220"/>
      <c r="AQ21" s="220"/>
    </row>
    <row r="22" spans="2:46" ht="26.4">
      <c r="B22" s="126" t="s">
        <v>99</v>
      </c>
      <c r="C22" s="47" t="s">
        <v>12</v>
      </c>
      <c r="D22" s="200">
        <v>269.3</v>
      </c>
      <c r="E22" s="139">
        <v>255.3</v>
      </c>
      <c r="F22" s="139">
        <v>231</v>
      </c>
      <c r="G22" s="139">
        <v>292.5</v>
      </c>
      <c r="H22" s="139">
        <v>438.90463742999998</v>
      </c>
      <c r="I22" s="139">
        <v>628.48690999999997</v>
      </c>
      <c r="J22" s="139">
        <v>93</v>
      </c>
      <c r="K22" s="139">
        <f t="shared" si="15"/>
        <v>155</v>
      </c>
      <c r="L22" s="139">
        <v>248</v>
      </c>
      <c r="M22" s="139">
        <f>N22-L22</f>
        <v>182</v>
      </c>
      <c r="N22" s="139">
        <v>430</v>
      </c>
      <c r="O22" s="139">
        <f>P22-N22</f>
        <v>412.79999999999995</v>
      </c>
      <c r="P22" s="139">
        <v>842.8</v>
      </c>
      <c r="Q22" s="139">
        <v>360.1</v>
      </c>
      <c r="R22" s="139">
        <f t="shared" si="16"/>
        <v>228</v>
      </c>
      <c r="S22" s="139">
        <v>588.1</v>
      </c>
      <c r="T22" s="139">
        <f>U22-S22</f>
        <v>223.29999999999995</v>
      </c>
      <c r="U22" s="139">
        <v>811.4</v>
      </c>
      <c r="V22" s="139">
        <f>W22-U22</f>
        <v>369.49294823999992</v>
      </c>
      <c r="W22" s="139">
        <v>1180.8929482399999</v>
      </c>
      <c r="X22" s="139">
        <v>117.1540513154</v>
      </c>
      <c r="Y22" s="139">
        <f>Z22-X22</f>
        <v>194.11876588460001</v>
      </c>
      <c r="Z22" s="139">
        <v>311.27281720000002</v>
      </c>
      <c r="AA22" s="139">
        <f t="shared" si="17"/>
        <v>674.94375988999991</v>
      </c>
      <c r="AB22" s="139">
        <v>986.21657708999999</v>
      </c>
      <c r="AC22" s="139">
        <f t="shared" si="18"/>
        <v>464.23422291000008</v>
      </c>
      <c r="AD22" s="139">
        <v>1450.4508000000001</v>
      </c>
      <c r="AE22" s="139">
        <v>159.469696</v>
      </c>
      <c r="AF22" s="139">
        <f t="shared" si="19"/>
        <v>285.10616621999998</v>
      </c>
      <c r="AG22" s="139">
        <v>444.57586221999998</v>
      </c>
      <c r="AH22" s="139">
        <f t="shared" si="20"/>
        <v>275.11685924560004</v>
      </c>
      <c r="AI22" s="139">
        <v>719.69272146560002</v>
      </c>
      <c r="AJ22" s="141">
        <f t="shared" si="20"/>
        <v>441.42975879439996</v>
      </c>
      <c r="AK22" s="141">
        <v>1161.12248026</v>
      </c>
      <c r="AL22" s="341">
        <f t="shared" si="21"/>
        <v>-0.19947475622061783</v>
      </c>
      <c r="AP22" s="220"/>
      <c r="AQ22" s="220"/>
    </row>
    <row r="23" spans="2:46" s="23" customFormat="1" ht="15" customHeight="1">
      <c r="B23" s="47" t="s">
        <v>123</v>
      </c>
      <c r="C23" s="47" t="s">
        <v>12</v>
      </c>
      <c r="D23" s="200">
        <v>392.7</v>
      </c>
      <c r="E23" s="146" t="s">
        <v>85</v>
      </c>
      <c r="F23" s="146" t="s">
        <v>85</v>
      </c>
      <c r="G23" s="139">
        <v>237.2</v>
      </c>
      <c r="H23" s="139">
        <v>639.31949885999995</v>
      </c>
      <c r="I23" s="139">
        <v>299.53566060999998</v>
      </c>
      <c r="J23" s="139">
        <v>35.256838160000001</v>
      </c>
      <c r="K23" s="139">
        <f t="shared" si="15"/>
        <v>-508.39175408000017</v>
      </c>
      <c r="L23" s="139">
        <v>-473.13491592000014</v>
      </c>
      <c r="M23" s="139">
        <f>N23-L23</f>
        <v>-122.63838192999981</v>
      </c>
      <c r="N23" s="139">
        <v>-595.77329784999995</v>
      </c>
      <c r="O23" s="139">
        <f>P23-N23</f>
        <v>-733.68723250999994</v>
      </c>
      <c r="P23" s="139">
        <v>-1329.4605303599999</v>
      </c>
      <c r="Q23" s="139">
        <v>-105.09224892</v>
      </c>
      <c r="R23" s="139">
        <f t="shared" si="16"/>
        <v>-5.8612912000000676</v>
      </c>
      <c r="S23" s="139">
        <v>-110.95354012000007</v>
      </c>
      <c r="T23" s="139">
        <f>U23-S23</f>
        <v>-517.44645987999991</v>
      </c>
      <c r="U23" s="139">
        <v>-628.4</v>
      </c>
      <c r="V23" s="139">
        <f>W23-U23</f>
        <v>602.65889174999995</v>
      </c>
      <c r="W23" s="139">
        <v>-25.74110825</v>
      </c>
      <c r="X23" s="139">
        <v>1160.54866464</v>
      </c>
      <c r="Y23" s="139">
        <f>Z23-X23</f>
        <v>-233.47663020999994</v>
      </c>
      <c r="Z23" s="139">
        <v>927.07203443000003</v>
      </c>
      <c r="AA23" s="139">
        <f t="shared" si="17"/>
        <v>547.88485356000069</v>
      </c>
      <c r="AB23" s="139">
        <v>1474.9568879900007</v>
      </c>
      <c r="AC23" s="139">
        <f t="shared" si="18"/>
        <v>623.09840721999944</v>
      </c>
      <c r="AD23" s="139">
        <v>2098.0552952100002</v>
      </c>
      <c r="AE23" s="139">
        <v>674.99703540000007</v>
      </c>
      <c r="AF23" s="139">
        <f t="shared" si="19"/>
        <v>-1277.3649891300001</v>
      </c>
      <c r="AG23" s="139">
        <v>-602.36795373000018</v>
      </c>
      <c r="AH23" s="139">
        <f t="shared" si="20"/>
        <v>209.87426493000021</v>
      </c>
      <c r="AI23" s="139">
        <v>-392.49368879999997</v>
      </c>
      <c r="AJ23" s="141">
        <f t="shared" si="20"/>
        <v>537.34080640000002</v>
      </c>
      <c r="AK23" s="141">
        <v>144.84711759999999</v>
      </c>
      <c r="AL23" s="341">
        <f t="shared" si="21"/>
        <v>-0.93096124876656228</v>
      </c>
      <c r="AM23" s="10"/>
      <c r="AN23" s="22"/>
      <c r="AO23" s="22"/>
      <c r="AP23" s="220"/>
      <c r="AQ23" s="220"/>
    </row>
    <row r="24" spans="2:46" s="23" customFormat="1" ht="15" customHeight="1">
      <c r="B24" s="47" t="s">
        <v>150</v>
      </c>
      <c r="C24" s="47" t="s">
        <v>12</v>
      </c>
      <c r="D24" s="200">
        <v>551.35623198999997</v>
      </c>
      <c r="E24" s="139">
        <v>580.70311045000005</v>
      </c>
      <c r="F24" s="139">
        <v>416.05374888</v>
      </c>
      <c r="G24" s="139">
        <v>415.29902185999998</v>
      </c>
      <c r="H24" s="139">
        <v>817.40342161000001</v>
      </c>
      <c r="I24" s="139">
        <v>582.07523546000004</v>
      </c>
      <c r="J24" s="139">
        <v>35.256838160000001</v>
      </c>
      <c r="K24" s="139">
        <f t="shared" si="15"/>
        <v>-176.73274211000015</v>
      </c>
      <c r="L24" s="139">
        <v>-141.47590395000014</v>
      </c>
      <c r="M24" s="139">
        <f>N24-L24</f>
        <v>-122.63838192999987</v>
      </c>
      <c r="N24" s="139">
        <v>-264.11428588000001</v>
      </c>
      <c r="O24" s="139">
        <f>P24-N24</f>
        <v>-745.98571412000001</v>
      </c>
      <c r="P24" s="139">
        <v>-1010.1</v>
      </c>
      <c r="Q24" s="139">
        <v>-105.09224892</v>
      </c>
      <c r="R24" s="139">
        <f t="shared" si="16"/>
        <v>471.96716124999989</v>
      </c>
      <c r="S24" s="139">
        <v>366.87491232999992</v>
      </c>
      <c r="T24" s="139">
        <f>U24-S24</f>
        <v>-517.37491232999992</v>
      </c>
      <c r="U24" s="139">
        <v>-150.5</v>
      </c>
      <c r="V24" s="139">
        <f>W24-U24</f>
        <v>602.58734419999996</v>
      </c>
      <c r="W24" s="139">
        <v>452.08734420000002</v>
      </c>
      <c r="X24" s="139">
        <v>1160.54866464</v>
      </c>
      <c r="Y24" s="139">
        <f>Z24-X24</f>
        <v>1310.3133124800001</v>
      </c>
      <c r="Z24" s="139">
        <v>2470.8619771200001</v>
      </c>
      <c r="AA24" s="139">
        <f t="shared" si="17"/>
        <v>547.88485356000047</v>
      </c>
      <c r="AB24" s="139">
        <v>3018.7468306800006</v>
      </c>
      <c r="AC24" s="139">
        <f t="shared" si="18"/>
        <v>632.89840721999963</v>
      </c>
      <c r="AD24" s="139">
        <v>3651.6452379000002</v>
      </c>
      <c r="AE24" s="139">
        <v>674.99703540000007</v>
      </c>
      <c r="AF24" s="139">
        <f t="shared" si="19"/>
        <v>656.58595253999977</v>
      </c>
      <c r="AG24" s="139">
        <v>1331.5829879399998</v>
      </c>
      <c r="AH24" s="139">
        <f t="shared" si="20"/>
        <v>209.87426493000021</v>
      </c>
      <c r="AI24" s="139">
        <v>1541.45725287</v>
      </c>
      <c r="AJ24" s="141">
        <f t="shared" si="20"/>
        <v>537.34080640130014</v>
      </c>
      <c r="AK24" s="141">
        <v>2078.7980592713002</v>
      </c>
      <c r="AL24" s="341">
        <f t="shared" si="21"/>
        <v>-0.43072288685228854</v>
      </c>
      <c r="AM24" s="10"/>
      <c r="AN24" s="22"/>
      <c r="AO24" s="22"/>
      <c r="AP24" s="220"/>
      <c r="AQ24" s="220"/>
    </row>
    <row r="25" spans="2:46" ht="15" customHeight="1">
      <c r="B25" s="47" t="s">
        <v>78</v>
      </c>
      <c r="C25" s="47"/>
      <c r="D25" s="202">
        <v>3089</v>
      </c>
      <c r="E25" s="148">
        <v>2922.7420000000002</v>
      </c>
      <c r="F25" s="148">
        <v>2818.6</v>
      </c>
      <c r="G25" s="148">
        <v>2742</v>
      </c>
      <c r="H25" s="148">
        <v>2771.6</v>
      </c>
      <c r="I25" s="148">
        <v>2869.77</v>
      </c>
      <c r="J25" s="148">
        <v>2948.9</v>
      </c>
      <c r="K25" s="148">
        <v>3010.9</v>
      </c>
      <c r="L25" s="148">
        <v>3010.9</v>
      </c>
      <c r="M25" s="148">
        <v>3109.9</v>
      </c>
      <c r="N25" s="148">
        <v>3109.9</v>
      </c>
      <c r="O25" s="148">
        <v>3184</v>
      </c>
      <c r="P25" s="148">
        <v>3184</v>
      </c>
      <c r="Q25" s="148">
        <v>3434.8</v>
      </c>
      <c r="R25" s="148">
        <v>3456.6</v>
      </c>
      <c r="S25" s="148">
        <v>3456.6</v>
      </c>
      <c r="T25" s="148">
        <v>3487.4</v>
      </c>
      <c r="U25" s="148">
        <v>3487.4</v>
      </c>
      <c r="V25" s="148">
        <v>3516.3</v>
      </c>
      <c r="W25" s="148">
        <v>3516.3</v>
      </c>
      <c r="X25" s="148">
        <v>3659</v>
      </c>
      <c r="Y25" s="148">
        <v>3696.1</v>
      </c>
      <c r="Z25" s="148">
        <v>3696.1</v>
      </c>
      <c r="AA25" s="148">
        <v>3752.3</v>
      </c>
      <c r="AB25" s="148">
        <v>3752.3</v>
      </c>
      <c r="AC25" s="148">
        <v>3804.1</v>
      </c>
      <c r="AD25" s="148">
        <v>3804.1</v>
      </c>
      <c r="AE25" s="148">
        <v>4029.9</v>
      </c>
      <c r="AF25" s="148">
        <f>AG25</f>
        <v>4074.1</v>
      </c>
      <c r="AG25" s="148">
        <v>4074.1</v>
      </c>
      <c r="AH25" s="148">
        <v>4115.45</v>
      </c>
      <c r="AI25" s="148">
        <v>4115.45</v>
      </c>
      <c r="AJ25" s="344">
        <v>4149.16</v>
      </c>
      <c r="AK25" s="344">
        <v>4149.16</v>
      </c>
      <c r="AL25" s="341">
        <f t="shared" si="21"/>
        <v>9.0707394653137374E-2</v>
      </c>
      <c r="AN25" s="23"/>
      <c r="AO25" s="23"/>
      <c r="AP25" s="220"/>
      <c r="AQ25" s="220"/>
    </row>
    <row r="26" spans="2:46" ht="15" customHeight="1">
      <c r="B26" s="47" t="s">
        <v>80</v>
      </c>
      <c r="C26" s="47" t="s">
        <v>16</v>
      </c>
      <c r="D26" s="202">
        <v>51374.920916059389</v>
      </c>
      <c r="E26" s="148">
        <v>55188.524073963432</v>
      </c>
      <c r="F26" s="148">
        <v>58518.328853018022</v>
      </c>
      <c r="G26" s="148">
        <v>58908.307312134355</v>
      </c>
      <c r="H26" s="148">
        <v>62178.583178080116</v>
      </c>
      <c r="I26" s="148">
        <v>62741.09178273398</v>
      </c>
      <c r="J26" s="148">
        <v>13078.332662530775</v>
      </c>
      <c r="K26" s="148">
        <v>15554.007072730288</v>
      </c>
      <c r="L26" s="148">
        <v>28632.339735261063</v>
      </c>
      <c r="M26" s="148">
        <v>15561.738066234691</v>
      </c>
      <c r="N26" s="148">
        <v>44194.077801495754</v>
      </c>
      <c r="O26" s="139">
        <f>P26-N26</f>
        <v>14702.013372190871</v>
      </c>
      <c r="P26" s="148">
        <v>58896.091173686626</v>
      </c>
      <c r="Q26" s="148">
        <v>16187.465752359065</v>
      </c>
      <c r="R26" s="148">
        <f t="shared" ref="R26" si="22">S26-Q26</f>
        <v>16442.093870530669</v>
      </c>
      <c r="S26" s="148">
        <v>32629.559622889734</v>
      </c>
      <c r="T26" s="148">
        <f>U26-S26</f>
        <v>15365.716056060483</v>
      </c>
      <c r="U26" s="148">
        <v>47995.275678950216</v>
      </c>
      <c r="V26" s="148">
        <f>W26-U26</f>
        <v>15435.644076543496</v>
      </c>
      <c r="W26" s="148">
        <v>63430.919755493713</v>
      </c>
      <c r="X26" s="148">
        <v>14429.91218562088</v>
      </c>
      <c r="Y26" s="148">
        <f t="shared" si="17"/>
        <v>17017.157475458174</v>
      </c>
      <c r="Z26" s="148">
        <v>31447.069661079055</v>
      </c>
      <c r="AA26" s="148">
        <f t="shared" si="17"/>
        <v>16067.503959608337</v>
      </c>
      <c r="AB26" s="148">
        <v>47514.573620687392</v>
      </c>
      <c r="AC26" s="148">
        <f t="shared" ref="AC26" si="23">AD26-AB26</f>
        <v>16157.726379312611</v>
      </c>
      <c r="AD26" s="148">
        <v>63672.3</v>
      </c>
      <c r="AE26" s="148">
        <v>17116.348049279826</v>
      </c>
      <c r="AF26" s="148">
        <f t="shared" si="19"/>
        <v>16995.377140720535</v>
      </c>
      <c r="AG26" s="148">
        <v>34111.725190000361</v>
      </c>
      <c r="AH26" s="148">
        <f t="shared" si="20"/>
        <v>16332.259426527897</v>
      </c>
      <c r="AI26" s="148">
        <v>50443.984616528258</v>
      </c>
      <c r="AJ26" s="344">
        <f t="shared" si="20"/>
        <v>16679.599139205813</v>
      </c>
      <c r="AK26" s="344">
        <v>67123.583755734071</v>
      </c>
      <c r="AL26" s="341">
        <f t="shared" si="21"/>
        <v>5.4203849330620502E-2</v>
      </c>
      <c r="AN26" s="23"/>
      <c r="AO26" s="23"/>
      <c r="AP26" s="220"/>
      <c r="AQ26" s="220"/>
    </row>
    <row r="27" spans="2:46" ht="15" customHeight="1">
      <c r="B27" s="49" t="s">
        <v>13</v>
      </c>
      <c r="C27" s="49"/>
      <c r="D27" s="219">
        <v>0.93</v>
      </c>
      <c r="E27" s="149">
        <v>1</v>
      </c>
      <c r="F27" s="149">
        <v>0.99</v>
      </c>
      <c r="G27" s="149">
        <v>0.94</v>
      </c>
      <c r="H27" s="149">
        <v>1.01</v>
      </c>
      <c r="I27" s="149">
        <v>1.01</v>
      </c>
      <c r="J27" s="149">
        <v>0.99</v>
      </c>
      <c r="K27" s="149">
        <v>0.93</v>
      </c>
      <c r="L27" s="149">
        <v>0.96</v>
      </c>
      <c r="M27" s="149">
        <v>1.03</v>
      </c>
      <c r="N27" s="149">
        <v>0.99</v>
      </c>
      <c r="O27" s="149">
        <v>0.83</v>
      </c>
      <c r="P27" s="149">
        <v>0.95</v>
      </c>
      <c r="Q27" s="149">
        <v>0.94</v>
      </c>
      <c r="R27" s="149">
        <v>0.86</v>
      </c>
      <c r="S27" s="149">
        <v>0.9</v>
      </c>
      <c r="T27" s="149">
        <v>0.75</v>
      </c>
      <c r="U27" s="149">
        <v>0.84</v>
      </c>
      <c r="V27" s="149">
        <v>0.92</v>
      </c>
      <c r="W27" s="149">
        <v>0.86</v>
      </c>
      <c r="X27" s="149">
        <v>0.93</v>
      </c>
      <c r="Y27" s="149">
        <v>0.96</v>
      </c>
      <c r="Z27" s="149">
        <v>0.95</v>
      </c>
      <c r="AA27" s="149">
        <v>0.9</v>
      </c>
      <c r="AB27" s="149">
        <v>0.93</v>
      </c>
      <c r="AC27" s="149">
        <v>1.17</v>
      </c>
      <c r="AD27" s="149">
        <v>0.98</v>
      </c>
      <c r="AE27" s="149">
        <v>1.29</v>
      </c>
      <c r="AF27" s="149">
        <v>1.02</v>
      </c>
      <c r="AG27" s="149">
        <v>1.1200000000000001</v>
      </c>
      <c r="AH27" s="149">
        <v>0.99</v>
      </c>
      <c r="AI27" s="149">
        <v>1.07</v>
      </c>
      <c r="AJ27" s="345">
        <v>1.1200000000000001</v>
      </c>
      <c r="AK27" s="345">
        <v>1.0900000000000001</v>
      </c>
      <c r="AL27" s="340" t="s">
        <v>85</v>
      </c>
      <c r="AP27" s="220"/>
      <c r="AQ27" s="220"/>
    </row>
    <row r="28" spans="2:46" ht="15" customHeight="1">
      <c r="B28" s="49" t="s">
        <v>135</v>
      </c>
      <c r="C28" s="49"/>
      <c r="D28" s="262"/>
      <c r="E28" s="147">
        <v>0.85</v>
      </c>
      <c r="F28" s="147">
        <v>1.03</v>
      </c>
      <c r="G28" s="147">
        <v>0.9</v>
      </c>
      <c r="H28" s="147">
        <v>1.01</v>
      </c>
      <c r="I28" s="149">
        <v>1</v>
      </c>
      <c r="J28" s="149">
        <v>0.86</v>
      </c>
      <c r="K28" s="149">
        <v>0.99</v>
      </c>
      <c r="L28" s="149">
        <v>0.91</v>
      </c>
      <c r="M28" s="149">
        <v>0.81</v>
      </c>
      <c r="N28" s="149">
        <v>0.88</v>
      </c>
      <c r="O28" s="149">
        <v>0.97</v>
      </c>
      <c r="P28" s="149">
        <v>0.91</v>
      </c>
      <c r="Q28" s="149">
        <v>1.06</v>
      </c>
      <c r="R28" s="149">
        <v>0.99</v>
      </c>
      <c r="S28" s="149">
        <v>1.03</v>
      </c>
      <c r="T28" s="149">
        <v>0.93</v>
      </c>
      <c r="U28" s="149">
        <v>1.01</v>
      </c>
      <c r="V28" s="149">
        <v>0.82</v>
      </c>
      <c r="W28" s="149">
        <v>0.96</v>
      </c>
      <c r="X28" s="149">
        <v>1.03</v>
      </c>
      <c r="Y28" s="149">
        <v>0.98</v>
      </c>
      <c r="Z28" s="149">
        <v>1.01</v>
      </c>
      <c r="AA28" s="149">
        <v>1.1100000000000001</v>
      </c>
      <c r="AB28" s="149">
        <v>1.04</v>
      </c>
      <c r="AC28" s="149">
        <v>1.1200000000000001</v>
      </c>
      <c r="AD28" s="149">
        <v>1.06</v>
      </c>
      <c r="AE28" s="149">
        <v>0.89</v>
      </c>
      <c r="AF28" s="149">
        <v>1</v>
      </c>
      <c r="AG28" s="149">
        <v>0.94</v>
      </c>
      <c r="AH28" s="149">
        <v>0.9</v>
      </c>
      <c r="AI28" s="149">
        <v>0.92</v>
      </c>
      <c r="AJ28" s="345">
        <v>0.87</v>
      </c>
      <c r="AK28" s="345">
        <v>0.91</v>
      </c>
      <c r="AL28" s="340" t="s">
        <v>85</v>
      </c>
      <c r="AP28" s="220"/>
      <c r="AQ28" s="220"/>
    </row>
    <row r="29" spans="2:46" ht="15" customHeight="1" thickBot="1">
      <c r="B29" s="50" t="s">
        <v>72</v>
      </c>
      <c r="C29" s="50" t="s">
        <v>16</v>
      </c>
      <c r="D29" s="203">
        <v>23652.835999999999</v>
      </c>
      <c r="E29" s="150">
        <v>21296</v>
      </c>
      <c r="F29" s="150">
        <v>21193</v>
      </c>
      <c r="G29" s="150">
        <v>23520</v>
      </c>
      <c r="H29" s="150">
        <v>20643</v>
      </c>
      <c r="I29" s="150">
        <v>20335</v>
      </c>
      <c r="J29" s="150">
        <v>6277</v>
      </c>
      <c r="K29" s="150">
        <v>4933</v>
      </c>
      <c r="L29" s="150">
        <v>11210</v>
      </c>
      <c r="M29" s="150">
        <v>6049</v>
      </c>
      <c r="N29" s="150">
        <v>17259</v>
      </c>
      <c r="O29" s="150">
        <f>P29-N29</f>
        <v>6456</v>
      </c>
      <c r="P29" s="150">
        <v>23715</v>
      </c>
      <c r="Q29" s="150">
        <v>5581</v>
      </c>
      <c r="R29" s="150">
        <v>4933</v>
      </c>
      <c r="S29" s="150">
        <f>Q29+R29</f>
        <v>10514</v>
      </c>
      <c r="T29" s="150">
        <f>U29-S29</f>
        <v>5844</v>
      </c>
      <c r="U29" s="150">
        <v>16358</v>
      </c>
      <c r="V29" s="150">
        <f>W29-U29</f>
        <v>5909.8739999999998</v>
      </c>
      <c r="W29" s="150">
        <f>22267874/1000</f>
        <v>22267.874</v>
      </c>
      <c r="X29" s="150">
        <v>5662.7</v>
      </c>
      <c r="Y29" s="150">
        <v>3968.9720000000002</v>
      </c>
      <c r="Z29" s="150">
        <f>Y29+X29</f>
        <v>9631.6720000000005</v>
      </c>
      <c r="AA29" s="150">
        <f t="shared" ref="AA29" si="24">AB29-Z29</f>
        <v>4770.1029999999992</v>
      </c>
      <c r="AB29" s="150">
        <v>14401.775</v>
      </c>
      <c r="AC29" s="150">
        <f t="shared" ref="AC29" si="25">AD29-AB29</f>
        <v>5345.1020000000008</v>
      </c>
      <c r="AD29" s="150">
        <v>19746.877</v>
      </c>
      <c r="AE29" s="150">
        <f>4670506/1000</f>
        <v>4670.5060000000003</v>
      </c>
      <c r="AF29" s="152">
        <f t="shared" ref="AF29:AH29" si="26">AG29-AE29</f>
        <v>3625.5250000000005</v>
      </c>
      <c r="AG29" s="152">
        <v>8296.0310000000009</v>
      </c>
      <c r="AH29" s="150">
        <f t="shared" si="26"/>
        <v>4718.0759999999991</v>
      </c>
      <c r="AI29" s="150">
        <v>13014.107</v>
      </c>
      <c r="AJ29" s="415">
        <f t="shared" ref="AJ29" si="27">AK29-AI29</f>
        <v>5295.1929999999993</v>
      </c>
      <c r="AK29" s="376">
        <v>18309.3</v>
      </c>
      <c r="AL29" s="346">
        <f>+AK29/AD29-1</f>
        <v>-7.2800220510818026E-2</v>
      </c>
      <c r="AP29" s="220"/>
      <c r="AQ29" s="220"/>
    </row>
    <row r="30" spans="2:46">
      <c r="B30" s="47" t="s">
        <v>17</v>
      </c>
      <c r="C30" s="47" t="s">
        <v>24</v>
      </c>
      <c r="D30" s="200">
        <v>17.27</v>
      </c>
      <c r="E30" s="139">
        <v>15.78</v>
      </c>
      <c r="F30" s="139">
        <v>21.774999999999999</v>
      </c>
      <c r="G30" s="139">
        <v>44.78</v>
      </c>
      <c r="H30" s="139">
        <v>55.25</v>
      </c>
      <c r="I30" s="139">
        <v>69.849999999999994</v>
      </c>
      <c r="J30" s="139">
        <v>81.650000000000006</v>
      </c>
      <c r="K30" s="139">
        <v>78.8</v>
      </c>
      <c r="L30" s="139">
        <v>81.650000000000006</v>
      </c>
      <c r="M30" s="139">
        <v>95.55</v>
      </c>
      <c r="N30" s="139">
        <v>95.55</v>
      </c>
      <c r="O30" s="139">
        <v>106.2</v>
      </c>
      <c r="P30" s="139">
        <v>106.2</v>
      </c>
      <c r="Q30" s="139">
        <v>108</v>
      </c>
      <c r="R30" s="139">
        <v>102.5</v>
      </c>
      <c r="S30" s="139">
        <v>108</v>
      </c>
      <c r="T30" s="139">
        <v>113.6</v>
      </c>
      <c r="U30" s="139">
        <v>113.6</v>
      </c>
      <c r="V30" s="139">
        <v>89.6</v>
      </c>
      <c r="W30" s="139">
        <v>113.6</v>
      </c>
      <c r="X30" s="139">
        <v>82.45</v>
      </c>
      <c r="Y30" s="139">
        <v>83.15</v>
      </c>
      <c r="Z30" s="139">
        <v>83.15</v>
      </c>
      <c r="AA30" s="139">
        <v>83.45</v>
      </c>
      <c r="AB30" s="139">
        <v>83.45</v>
      </c>
      <c r="AC30" s="139">
        <v>89.25</v>
      </c>
      <c r="AD30" s="139">
        <v>89.25</v>
      </c>
      <c r="AE30" s="139">
        <v>86.45</v>
      </c>
      <c r="AF30" s="139">
        <v>77.5</v>
      </c>
      <c r="AG30" s="139">
        <v>86.45</v>
      </c>
      <c r="AH30" s="139">
        <v>78.25</v>
      </c>
      <c r="AI30" s="139">
        <v>86.45</v>
      </c>
      <c r="AJ30" s="141">
        <v>78.8</v>
      </c>
      <c r="AK30" s="141">
        <v>86.45</v>
      </c>
      <c r="AL30" s="347">
        <f>+AK30/AD30-1</f>
        <v>-3.1372549019607843E-2</v>
      </c>
      <c r="AP30" s="220"/>
      <c r="AQ30" s="220"/>
    </row>
    <row r="31" spans="2:46" ht="15" customHeight="1">
      <c r="B31" s="47" t="s">
        <v>18</v>
      </c>
      <c r="C31" s="47" t="s">
        <v>24</v>
      </c>
      <c r="D31" s="200">
        <v>11.585000000000001</v>
      </c>
      <c r="E31" s="139">
        <v>10.035</v>
      </c>
      <c r="F31" s="139">
        <v>14.744999999999999</v>
      </c>
      <c r="G31" s="139">
        <v>20</v>
      </c>
      <c r="H31" s="139">
        <v>38.04</v>
      </c>
      <c r="I31" s="139">
        <v>29.04</v>
      </c>
      <c r="J31" s="139">
        <v>59.6</v>
      </c>
      <c r="K31" s="139">
        <v>61.6</v>
      </c>
      <c r="L31" s="139">
        <v>59.6</v>
      </c>
      <c r="M31" s="139">
        <v>77.7</v>
      </c>
      <c r="N31" s="139">
        <v>59.6</v>
      </c>
      <c r="O31" s="139">
        <v>85.55</v>
      </c>
      <c r="P31" s="139">
        <v>59.6</v>
      </c>
      <c r="Q31" s="139">
        <v>84.05</v>
      </c>
      <c r="R31" s="139">
        <v>79.2</v>
      </c>
      <c r="S31" s="139">
        <v>79.2</v>
      </c>
      <c r="T31" s="139">
        <v>85</v>
      </c>
      <c r="U31" s="139">
        <v>79.2</v>
      </c>
      <c r="V31" s="139">
        <v>75.75</v>
      </c>
      <c r="W31" s="139">
        <v>75.75</v>
      </c>
      <c r="X31" s="139">
        <v>72.150000000000006</v>
      </c>
      <c r="Y31" s="139">
        <v>68.05</v>
      </c>
      <c r="Z31" s="139">
        <v>68.05</v>
      </c>
      <c r="AA31" s="139">
        <v>69.8</v>
      </c>
      <c r="AB31" s="139">
        <v>68.05</v>
      </c>
      <c r="AC31" s="139">
        <v>74.349999999999994</v>
      </c>
      <c r="AD31" s="139">
        <v>68.05</v>
      </c>
      <c r="AE31" s="139">
        <v>62.6</v>
      </c>
      <c r="AF31" s="139">
        <v>65.3</v>
      </c>
      <c r="AG31" s="139">
        <v>62.6</v>
      </c>
      <c r="AH31" s="139">
        <v>72.099999999999994</v>
      </c>
      <c r="AI31" s="139">
        <v>62.6</v>
      </c>
      <c r="AJ31" s="141">
        <v>68.3</v>
      </c>
      <c r="AK31" s="141">
        <v>62.6</v>
      </c>
      <c r="AL31" s="341">
        <f>+AK31/AD31-1</f>
        <v>-8.0088170462894848E-2</v>
      </c>
      <c r="AP31" s="220"/>
      <c r="AQ31" s="220"/>
    </row>
    <row r="32" spans="2:46" ht="15" customHeight="1">
      <c r="B32" s="47" t="s">
        <v>19</v>
      </c>
      <c r="C32" s="47" t="s">
        <v>24</v>
      </c>
      <c r="D32" s="200">
        <v>11.86</v>
      </c>
      <c r="E32" s="139">
        <v>15.175000000000001</v>
      </c>
      <c r="F32" s="139">
        <v>20.145</v>
      </c>
      <c r="G32" s="139">
        <v>37.24</v>
      </c>
      <c r="H32" s="139">
        <v>44.74</v>
      </c>
      <c r="I32" s="139">
        <v>69.849999999999994</v>
      </c>
      <c r="J32" s="139">
        <v>62</v>
      </c>
      <c r="K32" s="139">
        <v>77.650000000000006</v>
      </c>
      <c r="L32" s="139">
        <v>77.650000000000006</v>
      </c>
      <c r="M32" s="139">
        <v>87.7</v>
      </c>
      <c r="N32" s="139">
        <v>87.7</v>
      </c>
      <c r="O32" s="139">
        <v>98.9</v>
      </c>
      <c r="P32" s="305">
        <v>98.9</v>
      </c>
      <c r="Q32" s="298">
        <v>95.5</v>
      </c>
      <c r="R32" s="305">
        <v>93.35</v>
      </c>
      <c r="S32" s="305">
        <v>93.35</v>
      </c>
      <c r="T32" s="305">
        <v>87.45</v>
      </c>
      <c r="U32" s="305">
        <v>87.45</v>
      </c>
      <c r="V32" s="305">
        <v>78.650000000000006</v>
      </c>
      <c r="W32" s="305">
        <v>78.650000000000006</v>
      </c>
      <c r="X32" s="305">
        <v>80</v>
      </c>
      <c r="Y32" s="305">
        <v>73.45</v>
      </c>
      <c r="Z32" s="305">
        <v>73.45</v>
      </c>
      <c r="AA32" s="305">
        <v>77.05</v>
      </c>
      <c r="AB32" s="305">
        <v>77.05</v>
      </c>
      <c r="AC32" s="305">
        <v>84.05</v>
      </c>
      <c r="AD32" s="305">
        <v>84.05</v>
      </c>
      <c r="AE32" s="305">
        <v>67.75</v>
      </c>
      <c r="AF32" s="305">
        <v>73.650000000000006</v>
      </c>
      <c r="AG32" s="305">
        <v>73.650000000000006</v>
      </c>
      <c r="AH32" s="305">
        <v>74.5</v>
      </c>
      <c r="AI32" s="305">
        <v>74.5</v>
      </c>
      <c r="AJ32" s="348">
        <v>70</v>
      </c>
      <c r="AK32" s="348">
        <v>70</v>
      </c>
      <c r="AL32" s="340">
        <f>+AK32/AD32-1</f>
        <v>-0.16716240333135035</v>
      </c>
      <c r="AP32" s="220"/>
      <c r="AQ32" s="220"/>
    </row>
    <row r="33" spans="1:43" ht="15" customHeight="1">
      <c r="B33" s="47" t="s">
        <v>20</v>
      </c>
      <c r="C33" s="47" t="s">
        <v>15</v>
      </c>
      <c r="D33" s="200">
        <v>-22.458300000000001</v>
      </c>
      <c r="E33" s="139">
        <v>27.951096121416501</v>
      </c>
      <c r="F33" s="139">
        <v>32.751235584843471</v>
      </c>
      <c r="G33" s="139">
        <v>84.85976669148674</v>
      </c>
      <c r="H33" s="139">
        <f>0.201396348012889*100</f>
        <v>20.139634801288899</v>
      </c>
      <c r="I33" s="139">
        <v>56.12427358068841</v>
      </c>
      <c r="J33" s="139">
        <v>-11.238367931281312</v>
      </c>
      <c r="K33" s="139">
        <f>0.25241935483871*100</f>
        <v>25.241935483870996</v>
      </c>
      <c r="L33" s="139">
        <v>11.166785969935589</v>
      </c>
      <c r="M33" s="139">
        <v>12.94269156471346</v>
      </c>
      <c r="N33" s="139">
        <v>25.554760200429506</v>
      </c>
      <c r="O33" s="139">
        <v>12.77080957810719</v>
      </c>
      <c r="P33" s="139">
        <v>41.589119541875476</v>
      </c>
      <c r="Q33" s="139">
        <v>-3.4378159757330717</v>
      </c>
      <c r="R33" s="139">
        <f>-0.0225130890052356*100</f>
        <v>-2.25130890052356</v>
      </c>
      <c r="S33" s="139">
        <f>-0.0561172901921133*100</f>
        <v>-5.6117290192113298</v>
      </c>
      <c r="T33" s="139">
        <v>-6.3202999464381238</v>
      </c>
      <c r="U33" s="139">
        <v>-11.577350859453993</v>
      </c>
      <c r="V33" s="139">
        <v>-10.062893081761004</v>
      </c>
      <c r="W33" s="139">
        <v>-20.475227502527805</v>
      </c>
      <c r="X33" s="139">
        <v>1.7164653528289886</v>
      </c>
      <c r="Y33" s="139">
        <v>-8.1874999999999929</v>
      </c>
      <c r="Z33" s="139">
        <v>-6.6115702479338845</v>
      </c>
      <c r="AA33" s="139">
        <v>4.9012933968686001</v>
      </c>
      <c r="AB33" s="139">
        <v>-2.0343293070565927</v>
      </c>
      <c r="AC33" s="139">
        <v>9.0850097339389979</v>
      </c>
      <c r="AD33" s="139">
        <v>6.8658614113159544</v>
      </c>
      <c r="AE33" s="139">
        <v>-19.393218322427121</v>
      </c>
      <c r="AF33" s="139">
        <v>8.708487084870864</v>
      </c>
      <c r="AG33" s="139">
        <v>-12.373587150505639</v>
      </c>
      <c r="AH33" s="139">
        <v>1.1541072640868899</v>
      </c>
      <c r="AI33" s="139">
        <v>-11.362284354550855</v>
      </c>
      <c r="AJ33" s="141">
        <v>-6.0402684563758413</v>
      </c>
      <c r="AK33" s="141">
        <v>-16.7</v>
      </c>
      <c r="AL33" s="341" t="s">
        <v>85</v>
      </c>
      <c r="AP33" s="220"/>
      <c r="AQ33" s="220"/>
    </row>
    <row r="34" spans="1:43" ht="15" customHeight="1">
      <c r="B34" s="47" t="s">
        <v>21</v>
      </c>
      <c r="C34" s="47" t="s">
        <v>12</v>
      </c>
      <c r="D34" s="200">
        <v>4120.3500359600002</v>
      </c>
      <c r="E34" s="139">
        <v>5272.0330350499999</v>
      </c>
      <c r="F34" s="139">
        <v>6998.6889944700006</v>
      </c>
      <c r="G34" s="139">
        <v>12937.760146640001</v>
      </c>
      <c r="H34" s="139">
        <f>44.74*347.415686</f>
        <v>15543.377791640001</v>
      </c>
      <c r="I34" s="139">
        <v>24266.985667099998</v>
      </c>
      <c r="J34" s="139">
        <v>21539.772531999999</v>
      </c>
      <c r="K34" s="139">
        <v>26976.828017900003</v>
      </c>
      <c r="L34" s="139">
        <v>26976.828017900003</v>
      </c>
      <c r="M34" s="139">
        <v>30468.3556622</v>
      </c>
      <c r="N34" s="139">
        <v>30468.3556622</v>
      </c>
      <c r="O34" s="139">
        <v>34359.411345400003</v>
      </c>
      <c r="P34" s="139">
        <v>34359.411345400003</v>
      </c>
      <c r="Q34" s="139">
        <v>33178.198013000001</v>
      </c>
      <c r="R34" s="139">
        <v>32431.254288099997</v>
      </c>
      <c r="S34" s="139">
        <v>32431.254288099997</v>
      </c>
      <c r="T34" s="139">
        <v>30381.501740700001</v>
      </c>
      <c r="U34" s="139">
        <v>30381.501740700001</v>
      </c>
      <c r="V34" s="139">
        <v>27324.2437039</v>
      </c>
      <c r="W34" s="139">
        <v>27324.2437039</v>
      </c>
      <c r="X34" s="139">
        <v>27793.25488</v>
      </c>
      <c r="Y34" s="139">
        <v>25517.682136700001</v>
      </c>
      <c r="Z34" s="139">
        <v>25517.682136700001</v>
      </c>
      <c r="AA34" s="139">
        <v>26768.378606299997</v>
      </c>
      <c r="AB34" s="139">
        <v>26768.378606299997</v>
      </c>
      <c r="AC34" s="139">
        <v>29200.288408299999</v>
      </c>
      <c r="AD34" s="139">
        <v>29200.288408299999</v>
      </c>
      <c r="AE34" s="139">
        <v>23537.412726499999</v>
      </c>
      <c r="AF34" s="139">
        <v>25587.165273900002</v>
      </c>
      <c r="AG34" s="139">
        <v>25587.165273900002</v>
      </c>
      <c r="AH34" s="139">
        <v>25882.468606999999</v>
      </c>
      <c r="AI34" s="139">
        <v>25882.468606999999</v>
      </c>
      <c r="AJ34" s="141">
        <v>24319.098020000001</v>
      </c>
      <c r="AK34" s="141">
        <v>24319.098020000001</v>
      </c>
      <c r="AL34" s="341">
        <f>+AK34/AD34-1</f>
        <v>-0.16716240333135035</v>
      </c>
      <c r="AP34" s="220"/>
      <c r="AQ34" s="220"/>
    </row>
    <row r="35" spans="1:43" ht="15" customHeight="1">
      <c r="B35" s="47" t="s">
        <v>22</v>
      </c>
      <c r="C35" s="47" t="s">
        <v>15</v>
      </c>
      <c r="D35" s="200">
        <v>2.360331</v>
      </c>
      <c r="E35" s="139">
        <v>2.6789040000000002</v>
      </c>
      <c r="F35" s="139">
        <v>2.508346</v>
      </c>
      <c r="G35" s="139">
        <v>6.2</v>
      </c>
      <c r="H35" s="139">
        <v>6.2</v>
      </c>
      <c r="I35" s="139">
        <v>10.7</v>
      </c>
      <c r="J35" s="139">
        <v>8.3000000000000007</v>
      </c>
      <c r="K35" s="139">
        <v>9.6999999999999993</v>
      </c>
      <c r="L35" s="139">
        <v>9.6999999999999993</v>
      </c>
      <c r="M35" s="139">
        <v>10.3</v>
      </c>
      <c r="N35" s="139">
        <v>10.3</v>
      </c>
      <c r="O35" s="139">
        <v>11</v>
      </c>
      <c r="P35" s="139">
        <v>11</v>
      </c>
      <c r="Q35" s="139">
        <v>11.9</v>
      </c>
      <c r="R35" s="139">
        <v>13.6</v>
      </c>
      <c r="S35" s="139">
        <v>13.6</v>
      </c>
      <c r="T35" s="139">
        <v>13.8</v>
      </c>
      <c r="U35" s="139">
        <v>13.8</v>
      </c>
      <c r="V35" s="139">
        <v>10.7</v>
      </c>
      <c r="W35" s="139">
        <v>10.7</v>
      </c>
      <c r="X35" s="139">
        <v>10.7</v>
      </c>
      <c r="Y35" s="139">
        <v>10.1</v>
      </c>
      <c r="Z35" s="139">
        <v>10.1</v>
      </c>
      <c r="AA35" s="139">
        <v>10.6</v>
      </c>
      <c r="AB35" s="139">
        <v>10.6</v>
      </c>
      <c r="AC35" s="139">
        <v>11</v>
      </c>
      <c r="AD35" s="139">
        <v>11</v>
      </c>
      <c r="AE35" s="139">
        <v>8.7485599999999994</v>
      </c>
      <c r="AF35" s="139">
        <v>9.6</v>
      </c>
      <c r="AG35" s="139">
        <v>9.6</v>
      </c>
      <c r="AH35" s="139">
        <v>9.8000000000000007</v>
      </c>
      <c r="AI35" s="139">
        <v>9.8000000000000007</v>
      </c>
      <c r="AJ35" s="141">
        <v>9.8000000000000007</v>
      </c>
      <c r="AK35" s="141">
        <v>9.8000000000000007</v>
      </c>
      <c r="AL35" s="341" t="s">
        <v>85</v>
      </c>
      <c r="AP35" s="220"/>
      <c r="AQ35" s="220"/>
    </row>
    <row r="36" spans="1:43" ht="15" customHeight="1">
      <c r="B36" s="47" t="s">
        <v>23</v>
      </c>
      <c r="C36" s="47" t="s">
        <v>12</v>
      </c>
      <c r="D36" s="200">
        <v>1266.9687632799992</v>
      </c>
      <c r="E36" s="139">
        <v>997.83280915000012</v>
      </c>
      <c r="F36" s="139">
        <v>1032.4630365099999</v>
      </c>
      <c r="G36" s="139">
        <v>3802.9960616800008</v>
      </c>
      <c r="H36" s="139">
        <v>4399.9368206599966</v>
      </c>
      <c r="I36" s="139">
        <v>4742.0709965600008</v>
      </c>
      <c r="J36" s="139">
        <v>2242.9071995999998</v>
      </c>
      <c r="K36" s="139">
        <v>2299.9956439000002</v>
      </c>
      <c r="L36" s="139">
        <v>4542.9028435</v>
      </c>
      <c r="M36" s="139">
        <v>1658.6619693000002</v>
      </c>
      <c r="N36" s="139">
        <v>6201.5648128000003</v>
      </c>
      <c r="O36" s="139">
        <v>1551.4737601000004</v>
      </c>
      <c r="P36" s="139">
        <v>7753.0385729000027</v>
      </c>
      <c r="Q36" s="139">
        <v>1823.204992499999</v>
      </c>
      <c r="R36" s="139">
        <v>2152.6009078999996</v>
      </c>
      <c r="S36" s="139">
        <v>3975.8059003999988</v>
      </c>
      <c r="T36" s="139">
        <v>1979.7024195000004</v>
      </c>
      <c r="U36" s="139">
        <v>5955.5083199000001</v>
      </c>
      <c r="V36" s="139">
        <v>1398.5745477</v>
      </c>
      <c r="W36" s="139">
        <v>7354.082867600001</v>
      </c>
      <c r="X36" s="139">
        <v>1287.1771593999997</v>
      </c>
      <c r="Y36" s="139">
        <v>1239.6860903999996</v>
      </c>
      <c r="Z36" s="139">
        <v>2526.8632498000006</v>
      </c>
      <c r="AA36" s="139">
        <v>983.88281029999996</v>
      </c>
      <c r="AB36" s="139">
        <v>3510.7460601000016</v>
      </c>
      <c r="AC36" s="139">
        <v>1391.6572712000002</v>
      </c>
      <c r="AD36" s="139">
        <v>4902.4033313000009</v>
      </c>
      <c r="AE36" s="139">
        <v>1414.0007222999998</v>
      </c>
      <c r="AF36" s="139">
        <v>1373.9866468</v>
      </c>
      <c r="AG36" s="139">
        <v>2787.9873691000003</v>
      </c>
      <c r="AH36" s="139">
        <v>982.56143890000033</v>
      </c>
      <c r="AI36" s="139">
        <v>3770.5488079999986</v>
      </c>
      <c r="AJ36" s="141">
        <v>987.01413430000002</v>
      </c>
      <c r="AK36" s="141">
        <v>4757.5629423</v>
      </c>
      <c r="AL36" s="341">
        <f>+AK36/AD36-1</f>
        <v>-2.9544772066233183E-2</v>
      </c>
      <c r="AP36" s="220"/>
      <c r="AQ36" s="220"/>
    </row>
    <row r="37" spans="1:43" ht="15" customHeight="1">
      <c r="B37" s="47" t="s">
        <v>83</v>
      </c>
      <c r="C37" s="47" t="s">
        <v>5</v>
      </c>
      <c r="D37" s="202">
        <v>365299.00806451612</v>
      </c>
      <c r="E37" s="148">
        <v>314328.2891566265</v>
      </c>
      <c r="F37" s="148">
        <v>242541.2145748988</v>
      </c>
      <c r="G37" s="148">
        <v>459485.09311740892</v>
      </c>
      <c r="H37" s="148">
        <v>379238.5</v>
      </c>
      <c r="I37" s="148">
        <v>417948.76679841895</v>
      </c>
      <c r="J37" s="148">
        <v>515554.88888888888</v>
      </c>
      <c r="K37" s="148">
        <v>538707.29032258061</v>
      </c>
      <c r="L37" s="148">
        <v>527038.48</v>
      </c>
      <c r="M37" s="148">
        <v>292958.96969696973</v>
      </c>
      <c r="N37" s="148">
        <v>446152.36649214657</v>
      </c>
      <c r="O37" s="148">
        <v>265452.5396825397</v>
      </c>
      <c r="P37" s="148">
        <v>401333.11811023625</v>
      </c>
      <c r="Q37" s="148">
        <v>305214.40625</v>
      </c>
      <c r="R37" s="148">
        <v>375632.96774193546</v>
      </c>
      <c r="S37" s="148">
        <v>339864.80952380953</v>
      </c>
      <c r="T37" s="148">
        <v>302395.30303030304</v>
      </c>
      <c r="U37" s="148">
        <v>326984.66666666669</v>
      </c>
      <c r="V37" s="148">
        <v>268786</v>
      </c>
      <c r="W37" s="148">
        <v>312606.17254901963</v>
      </c>
      <c r="X37" s="148">
        <v>256080.12307692308</v>
      </c>
      <c r="Y37" s="148">
        <v>266379.19354838709</v>
      </c>
      <c r="Z37" s="148">
        <v>261108.0157480315</v>
      </c>
      <c r="AA37" s="148">
        <v>199707.5076923077</v>
      </c>
      <c r="AB37" s="148">
        <v>240321.38541666666</v>
      </c>
      <c r="AC37" s="148">
        <v>269859.61290322582</v>
      </c>
      <c r="AD37" s="148">
        <v>247531.50393700789</v>
      </c>
      <c r="AE37" s="148">
        <v>317539.17460317462</v>
      </c>
      <c r="AF37" s="148">
        <v>299584.92063492065</v>
      </c>
      <c r="AG37" s="148">
        <v>308562.04761904763</v>
      </c>
      <c r="AH37" s="148">
        <v>198042.63636363635</v>
      </c>
      <c r="AI37" s="148">
        <v>270571</v>
      </c>
      <c r="AJ37" s="344">
        <v>216198.80645161291</v>
      </c>
      <c r="AK37" s="344">
        <v>257299.04724409449</v>
      </c>
      <c r="AL37" s="341">
        <f>+AK37/AD37-1</f>
        <v>3.9459798658890044E-2</v>
      </c>
      <c r="AP37" s="220"/>
      <c r="AQ37" s="220"/>
    </row>
    <row r="38" spans="1:43" ht="15" customHeight="1" thickBot="1">
      <c r="A38" s="35"/>
      <c r="B38" s="142"/>
      <c r="C38" s="96"/>
      <c r="D38" s="142"/>
      <c r="E38" s="142"/>
      <c r="F38" s="142"/>
      <c r="G38" s="177"/>
      <c r="H38" s="177"/>
      <c r="I38" s="177"/>
      <c r="J38" s="177"/>
      <c r="K38" s="177"/>
      <c r="L38" s="177"/>
      <c r="M38" s="177"/>
      <c r="N38" s="177"/>
      <c r="O38" s="322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42"/>
      <c r="AK38" s="142"/>
      <c r="AL38" s="142"/>
      <c r="AP38" s="220"/>
      <c r="AQ38" s="220"/>
    </row>
    <row r="39" spans="1:43" ht="15" customHeight="1">
      <c r="A39" s="58"/>
      <c r="B39" s="134"/>
      <c r="C39" s="134"/>
      <c r="D39" s="204">
        <v>42369</v>
      </c>
      <c r="E39" s="178">
        <v>42735</v>
      </c>
      <c r="F39" s="194">
        <v>43100</v>
      </c>
      <c r="G39" s="194">
        <v>43465</v>
      </c>
      <c r="H39" s="194">
        <v>43830</v>
      </c>
      <c r="I39" s="194">
        <v>44196</v>
      </c>
      <c r="J39" s="194">
        <v>44286</v>
      </c>
      <c r="K39" s="194"/>
      <c r="L39" s="194" t="s">
        <v>170</v>
      </c>
      <c r="N39" s="194">
        <v>44469</v>
      </c>
      <c r="O39" s="323"/>
      <c r="P39" s="194">
        <v>44561</v>
      </c>
      <c r="Q39" s="194">
        <v>44651</v>
      </c>
      <c r="R39" s="194"/>
      <c r="S39" s="194" t="s">
        <v>169</v>
      </c>
      <c r="T39" s="197"/>
      <c r="U39" s="194">
        <v>44834</v>
      </c>
      <c r="V39" s="194"/>
      <c r="W39" s="194">
        <v>44926</v>
      </c>
      <c r="X39" s="194">
        <v>45016</v>
      </c>
      <c r="Y39" s="194"/>
      <c r="Z39" s="194">
        <v>45107</v>
      </c>
      <c r="AA39" s="194"/>
      <c r="AB39" s="194">
        <v>45199</v>
      </c>
      <c r="AC39" s="194"/>
      <c r="AD39" s="194">
        <v>45291</v>
      </c>
      <c r="AE39" s="194">
        <v>45382</v>
      </c>
      <c r="AF39" s="194"/>
      <c r="AG39" s="194">
        <v>45473</v>
      </c>
      <c r="AH39" s="194"/>
      <c r="AI39" s="194">
        <v>45565</v>
      </c>
      <c r="AJ39" s="197"/>
      <c r="AK39" s="197">
        <v>45657</v>
      </c>
      <c r="AL39" s="224" t="s">
        <v>2</v>
      </c>
      <c r="AM39" s="33"/>
      <c r="AP39" s="220"/>
      <c r="AQ39" s="220"/>
    </row>
    <row r="40" spans="1:43" s="23" customFormat="1" ht="3.6" customHeight="1" thickBot="1">
      <c r="A40" s="29"/>
      <c r="B40" s="286"/>
      <c r="C40" s="113"/>
      <c r="D40" s="114"/>
      <c r="E40" s="179"/>
      <c r="F40" s="129"/>
      <c r="J40" s="179"/>
      <c r="K40" s="179"/>
      <c r="L40" s="179"/>
      <c r="M40" s="179"/>
      <c r="N40" s="179"/>
      <c r="O40" s="324"/>
      <c r="P40" s="179"/>
      <c r="Q40" s="179"/>
      <c r="R40" s="179"/>
      <c r="S40" s="179"/>
      <c r="T40" s="129"/>
      <c r="U40" s="179"/>
      <c r="V40" s="179"/>
      <c r="X40" s="179"/>
      <c r="Y40" s="179"/>
      <c r="Z40" s="179"/>
      <c r="AA40" s="179"/>
      <c r="AB40" s="179"/>
      <c r="AC40" s="179"/>
      <c r="AD40" s="232"/>
      <c r="AE40" s="179"/>
      <c r="AF40" s="179"/>
      <c r="AG40" s="179"/>
      <c r="AH40" s="179"/>
      <c r="AI40" s="179"/>
      <c r="AJ40" s="129"/>
      <c r="AK40" s="242"/>
      <c r="AL40" s="223"/>
      <c r="AM40" s="22"/>
      <c r="AN40" s="22"/>
      <c r="AO40" s="22"/>
      <c r="AP40" s="220"/>
      <c r="AQ40" s="220"/>
    </row>
    <row r="41" spans="1:43" ht="15" customHeight="1">
      <c r="A41" s="37"/>
      <c r="B41" s="46" t="s">
        <v>151</v>
      </c>
      <c r="C41" s="46" t="s">
        <v>12</v>
      </c>
      <c r="D41" s="205">
        <v>11762.992904999999</v>
      </c>
      <c r="E41" s="151">
        <v>11538.188113</v>
      </c>
      <c r="F41" s="151">
        <v>11283.602208</v>
      </c>
      <c r="G41" s="151">
        <v>11704.797685000003</v>
      </c>
      <c r="H41" s="151">
        <v>11838.628598000001</v>
      </c>
      <c r="I41" s="175">
        <v>11987.6684440928</v>
      </c>
      <c r="J41" s="151">
        <v>12112.546721999999</v>
      </c>
      <c r="K41" s="151"/>
      <c r="L41" s="151">
        <v>13596.091501000001</v>
      </c>
      <c r="M41" s="151"/>
      <c r="N41" s="151">
        <v>15062.2714511986</v>
      </c>
      <c r="O41" s="325"/>
      <c r="P41" s="151">
        <v>17281.364766369999</v>
      </c>
      <c r="Q41" s="151">
        <v>18198.5831</v>
      </c>
      <c r="R41" s="151"/>
      <c r="S41" s="151">
        <v>19936.42580447</v>
      </c>
      <c r="T41" s="175"/>
      <c r="U41" s="151">
        <v>23237.268612970001</v>
      </c>
      <c r="V41" s="151"/>
      <c r="W41" s="151">
        <v>19156.643982999998</v>
      </c>
      <c r="X41" s="151">
        <v>19541.28312</v>
      </c>
      <c r="Y41" s="151"/>
      <c r="Z41" s="151">
        <v>18494.080205999999</v>
      </c>
      <c r="AA41" s="151"/>
      <c r="AB41" s="151">
        <v>19295.206054999999</v>
      </c>
      <c r="AC41" s="151"/>
      <c r="AD41" s="151">
        <v>19485.316045000003</v>
      </c>
      <c r="AE41" s="151">
        <v>20197.324009</v>
      </c>
      <c r="AF41" s="151"/>
      <c r="AG41" s="151">
        <v>18567.803768039998</v>
      </c>
      <c r="AH41" s="151"/>
      <c r="AI41" s="151">
        <v>18836.535091930004</v>
      </c>
      <c r="AJ41" s="175"/>
      <c r="AK41" s="175">
        <v>18718.311030510002</v>
      </c>
      <c r="AL41" s="347">
        <f>+AK41/AD41-1</f>
        <v>-3.9363231918776997E-2</v>
      </c>
      <c r="AP41" s="220"/>
      <c r="AQ41" s="220"/>
    </row>
    <row r="42" spans="1:43" ht="15" customHeight="1">
      <c r="A42" s="37"/>
      <c r="B42" s="47" t="s">
        <v>152</v>
      </c>
      <c r="C42" s="47" t="s">
        <v>12</v>
      </c>
      <c r="D42" s="200">
        <v>5433.31574</v>
      </c>
      <c r="E42" s="139">
        <v>5529.5009069999996</v>
      </c>
      <c r="F42" s="139">
        <v>5690.826787</v>
      </c>
      <c r="G42" s="139">
        <v>5941.0225850000006</v>
      </c>
      <c r="H42" s="139">
        <v>6568.0098780000008</v>
      </c>
      <c r="I42" s="139">
        <v>6807.3993362127903</v>
      </c>
      <c r="J42" s="139">
        <v>6897.5228100000004</v>
      </c>
      <c r="K42" s="139"/>
      <c r="L42" s="139">
        <v>6824.2760749999998</v>
      </c>
      <c r="M42" s="139"/>
      <c r="N42" s="139">
        <v>6553.4169901985597</v>
      </c>
      <c r="O42" s="299"/>
      <c r="P42" s="139">
        <v>6362.9487869999994</v>
      </c>
      <c r="Q42" s="139">
        <v>6092.6454850000009</v>
      </c>
      <c r="R42" s="139"/>
      <c r="S42" s="139">
        <v>5329.4516345499997</v>
      </c>
      <c r="T42" s="141"/>
      <c r="U42" s="139">
        <v>5030.3099359999997</v>
      </c>
      <c r="V42" s="139"/>
      <c r="W42" s="139">
        <v>8323.0190220000004</v>
      </c>
      <c r="X42" s="139">
        <v>9967.8940529999982</v>
      </c>
      <c r="Y42" s="139"/>
      <c r="Z42" s="139">
        <v>9420.2587579999999</v>
      </c>
      <c r="AA42" s="139"/>
      <c r="AB42" s="139">
        <v>10432.314188</v>
      </c>
      <c r="AC42" s="139"/>
      <c r="AD42" s="139">
        <v>11220.909349</v>
      </c>
      <c r="AE42" s="139">
        <v>12013.570792</v>
      </c>
      <c r="AF42" s="141"/>
      <c r="AG42" s="139">
        <v>10213.38711012</v>
      </c>
      <c r="AH42" s="139"/>
      <c r="AI42" s="139">
        <v>10693.290576309999</v>
      </c>
      <c r="AJ42" s="141"/>
      <c r="AK42" s="141">
        <v>11064.829802939999</v>
      </c>
      <c r="AL42" s="341">
        <f>+AK42/AD42-1</f>
        <v>-1.3909705640203773E-2</v>
      </c>
      <c r="AP42" s="220"/>
      <c r="AQ42" s="220"/>
    </row>
    <row r="43" spans="1:43" ht="15" customHeight="1">
      <c r="A43" s="22"/>
      <c r="B43" s="47" t="s">
        <v>153</v>
      </c>
      <c r="C43" s="47" t="s">
        <v>15</v>
      </c>
      <c r="D43" s="200">
        <v>48.161396900200721</v>
      </c>
      <c r="E43" s="139">
        <v>50.011111174633058</v>
      </c>
      <c r="F43" s="139">
        <v>52.41</v>
      </c>
      <c r="G43" s="139">
        <v>52.7</v>
      </c>
      <c r="H43" s="139">
        <v>57.7</v>
      </c>
      <c r="I43" s="139">
        <v>58.551449752644032</v>
      </c>
      <c r="J43" s="139">
        <v>58.970621760050243</v>
      </c>
      <c r="K43" s="139"/>
      <c r="L43" s="139">
        <v>51.786472274820696</v>
      </c>
      <c r="M43" s="139"/>
      <c r="N43" s="139">
        <v>44.800019868078493</v>
      </c>
      <c r="O43" s="299"/>
      <c r="P43" s="139">
        <v>37.798210324818868</v>
      </c>
      <c r="Q43" s="139">
        <v>34.630000000000003</v>
      </c>
      <c r="R43" s="139"/>
      <c r="S43" s="139">
        <v>27.344138712907785</v>
      </c>
      <c r="T43" s="141"/>
      <c r="U43" s="139">
        <v>22.1</v>
      </c>
      <c r="V43" s="139"/>
      <c r="W43" s="139">
        <v>44.47</v>
      </c>
      <c r="X43" s="139">
        <v>52.09</v>
      </c>
      <c r="Y43" s="139"/>
      <c r="Z43" s="139">
        <v>52.085000000000001</v>
      </c>
      <c r="AA43" s="139"/>
      <c r="AB43" s="139">
        <v>55.3</v>
      </c>
      <c r="AC43" s="139"/>
      <c r="AD43" s="139">
        <v>58.86</v>
      </c>
      <c r="AE43" s="139">
        <v>60.683107305232497</v>
      </c>
      <c r="AF43" s="141"/>
      <c r="AG43" s="139">
        <v>56.281481255028297</v>
      </c>
      <c r="AH43" s="139"/>
      <c r="AI43" s="139">
        <v>58.049170656929952</v>
      </c>
      <c r="AJ43" s="141"/>
      <c r="AK43" s="141">
        <v>60.582010356658856</v>
      </c>
      <c r="AL43" s="341" t="s">
        <v>85</v>
      </c>
      <c r="AM43" s="36"/>
      <c r="AP43" s="220"/>
      <c r="AQ43" s="220"/>
    </row>
    <row r="44" spans="1:43" ht="15" customHeight="1">
      <c r="A44" s="58"/>
      <c r="B44" s="47" t="s">
        <v>124</v>
      </c>
      <c r="C44" s="47" t="s">
        <v>12</v>
      </c>
      <c r="D44" s="200">
        <v>3685.4213519216601</v>
      </c>
      <c r="E44" s="139">
        <v>3221.652583</v>
      </c>
      <c r="F44" s="139">
        <v>2843.7720277899998</v>
      </c>
      <c r="G44" s="139">
        <v>2560.7186283800002</v>
      </c>
      <c r="H44" s="139">
        <v>2256.1056932199999</v>
      </c>
      <c r="I44" s="139">
        <v>1881.19959214</v>
      </c>
      <c r="J44" s="139">
        <v>1838.5965523100001</v>
      </c>
      <c r="K44" s="139"/>
      <c r="L44" s="139">
        <v>2642.82558139</v>
      </c>
      <c r="M44" s="139"/>
      <c r="N44" s="139">
        <v>2776.2523977400001</v>
      </c>
      <c r="O44" s="299"/>
      <c r="P44" s="139">
        <v>3510.8328028599999</v>
      </c>
      <c r="Q44" s="139">
        <v>3695.8688670699999</v>
      </c>
      <c r="R44" s="139"/>
      <c r="S44" s="139">
        <v>3568.35444431</v>
      </c>
      <c r="T44" s="141"/>
      <c r="U44" s="139">
        <v>4505.7256143300001</v>
      </c>
      <c r="V44" s="139"/>
      <c r="W44" s="139">
        <v>3898.3287503400002</v>
      </c>
      <c r="X44" s="139">
        <v>2739.2562767200002</v>
      </c>
      <c r="Y44" s="139"/>
      <c r="Z44" s="139">
        <v>2943.9304294799999</v>
      </c>
      <c r="AA44" s="139"/>
      <c r="AB44" s="139">
        <v>2426.67553</v>
      </c>
      <c r="AC44" s="139"/>
      <c r="AD44" s="139">
        <v>1758.7485885999999</v>
      </c>
      <c r="AE44" s="139">
        <v>1129</v>
      </c>
      <c r="AF44" s="141"/>
      <c r="AG44" s="139">
        <v>2495.95013763</v>
      </c>
      <c r="AH44" s="139"/>
      <c r="AI44" s="139">
        <v>2370.0887668099999</v>
      </c>
      <c r="AJ44" s="141"/>
      <c r="AK44" s="141">
        <v>1976.6971817899998</v>
      </c>
      <c r="AL44" s="341">
        <f>+AK44/AD44-1</f>
        <v>0.12392254049425655</v>
      </c>
      <c r="AM44" s="36"/>
      <c r="AP44" s="220"/>
      <c r="AQ44" s="220"/>
    </row>
    <row r="45" spans="1:43" ht="15" customHeight="1" thickBot="1">
      <c r="A45" s="29"/>
      <c r="B45" s="70" t="s">
        <v>125</v>
      </c>
      <c r="C45" s="70" t="s">
        <v>15</v>
      </c>
      <c r="D45" s="206">
        <v>67.830060469146602</v>
      </c>
      <c r="E45" s="152">
        <v>58.262990580968918</v>
      </c>
      <c r="F45" s="183">
        <v>49.97</v>
      </c>
      <c r="G45" s="183">
        <v>43.1</v>
      </c>
      <c r="H45" s="183">
        <v>34.35</v>
      </c>
      <c r="I45" s="183">
        <v>27.37</v>
      </c>
      <c r="J45" s="183">
        <v>26.655896682427432</v>
      </c>
      <c r="K45" s="183"/>
      <c r="L45" s="183">
        <v>38.726826899836063</v>
      </c>
      <c r="M45" s="183"/>
      <c r="N45" s="183">
        <v>42.363432716279604</v>
      </c>
      <c r="O45" s="326"/>
      <c r="P45" s="183">
        <v>55.18</v>
      </c>
      <c r="Q45" s="183">
        <v>60.66</v>
      </c>
      <c r="R45" s="183"/>
      <c r="S45" s="183">
        <v>66.959999999999994</v>
      </c>
      <c r="T45" s="220"/>
      <c r="U45" s="183">
        <v>89.6</v>
      </c>
      <c r="V45" s="183"/>
      <c r="W45" s="183">
        <v>46.84</v>
      </c>
      <c r="X45" s="183">
        <v>27.48</v>
      </c>
      <c r="Y45" s="183"/>
      <c r="Z45" s="183">
        <v>31.25</v>
      </c>
      <c r="AA45" s="183"/>
      <c r="AB45" s="183">
        <v>23.26</v>
      </c>
      <c r="AC45" s="183"/>
      <c r="AD45" s="183">
        <v>15.67</v>
      </c>
      <c r="AE45" s="183">
        <v>9.4</v>
      </c>
      <c r="AF45" s="220"/>
      <c r="AG45" s="183">
        <v>24.438025414280801</v>
      </c>
      <c r="AH45" s="183"/>
      <c r="AI45" s="183">
        <v>22.164260381250468</v>
      </c>
      <c r="AJ45" s="220"/>
      <c r="AK45" s="220">
        <v>17.864686732497763</v>
      </c>
      <c r="AL45" s="341" t="s">
        <v>85</v>
      </c>
      <c r="AM45" s="36"/>
      <c r="AN45" s="23"/>
      <c r="AO45" s="23"/>
      <c r="AP45" s="220"/>
      <c r="AQ45" s="220"/>
    </row>
    <row r="46" spans="1:43" ht="7.5" customHeight="1"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P46" s="40"/>
    </row>
    <row r="47" spans="1:43" ht="12" customHeight="1"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19"/>
      <c r="AJ47" s="419"/>
      <c r="AK47" s="419"/>
      <c r="AL47" s="419"/>
      <c r="AP47" s="42"/>
    </row>
    <row r="48" spans="1:43" ht="12" customHeight="1"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8"/>
      <c r="AK48" s="418"/>
      <c r="AL48" s="418"/>
      <c r="AP48" s="42"/>
    </row>
    <row r="49" spans="2:42">
      <c r="B49" s="253"/>
      <c r="C49" s="254"/>
      <c r="D49" s="255"/>
      <c r="E49" s="255"/>
      <c r="F49" s="255"/>
      <c r="G49" s="255"/>
      <c r="H49" s="255"/>
      <c r="I49" s="255"/>
      <c r="J49" s="269"/>
      <c r="K49" s="269"/>
      <c r="L49" s="269"/>
      <c r="M49" s="269"/>
      <c r="N49" s="269"/>
      <c r="O49" s="327"/>
      <c r="P49" s="255"/>
      <c r="Q49" s="269"/>
      <c r="R49" s="269"/>
      <c r="S49" s="269"/>
      <c r="T49" s="255"/>
      <c r="U49" s="255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55"/>
      <c r="AG49" s="255"/>
      <c r="AH49" s="269"/>
      <c r="AI49" s="269"/>
      <c r="AJ49" s="255"/>
      <c r="AK49" s="255"/>
      <c r="AL49" s="255"/>
      <c r="AP49" s="43"/>
    </row>
    <row r="50" spans="2:42" ht="12" customHeight="1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  <c r="AC50" s="421"/>
      <c r="AD50" s="421"/>
      <c r="AE50" s="421"/>
      <c r="AF50" s="421"/>
      <c r="AG50" s="421"/>
      <c r="AH50" s="421"/>
      <c r="AI50" s="421"/>
      <c r="AJ50" s="421"/>
      <c r="AK50" s="421"/>
      <c r="AL50" s="421"/>
      <c r="AP50" s="39"/>
    </row>
    <row r="51" spans="2:42" ht="11.25" customHeight="1">
      <c r="B51" s="256"/>
      <c r="C51" s="254"/>
      <c r="D51" s="255"/>
      <c r="E51" s="255"/>
      <c r="F51" s="255"/>
      <c r="G51" s="255"/>
      <c r="H51" s="255"/>
      <c r="I51" s="255"/>
      <c r="J51" s="269"/>
      <c r="K51" s="269"/>
      <c r="L51" s="269"/>
      <c r="M51" s="269"/>
      <c r="N51" s="269"/>
      <c r="O51" s="327"/>
      <c r="P51" s="255"/>
      <c r="Q51" s="269"/>
      <c r="R51" s="269"/>
      <c r="S51" s="269"/>
      <c r="T51" s="255"/>
      <c r="U51" s="255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55"/>
      <c r="AG51" s="255"/>
      <c r="AH51" s="269"/>
      <c r="AI51" s="269"/>
      <c r="AJ51" s="255"/>
      <c r="AK51" s="255"/>
      <c r="AL51" s="255"/>
      <c r="AP51" s="43"/>
    </row>
    <row r="52" spans="2:42" ht="11.25" customHeight="1"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P52" s="39"/>
    </row>
    <row r="53" spans="2:42"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19"/>
      <c r="AL53" s="419"/>
      <c r="AP53" s="43"/>
    </row>
    <row r="54" spans="2:42">
      <c r="D54" s="30"/>
      <c r="E54" s="30"/>
      <c r="F54" s="30"/>
      <c r="G54" s="30"/>
      <c r="AL54" s="30"/>
      <c r="AP54" s="39"/>
    </row>
    <row r="55" spans="2:42">
      <c r="D55" s="30"/>
      <c r="E55" s="30"/>
      <c r="F55" s="30"/>
      <c r="G55" s="30"/>
      <c r="AL55" s="30"/>
      <c r="AP55" s="43"/>
    </row>
    <row r="56" spans="2:42">
      <c r="D56" s="30"/>
      <c r="E56" s="30"/>
      <c r="F56" s="30"/>
      <c r="G56" s="30"/>
      <c r="AL56" s="30"/>
      <c r="AP56" s="39"/>
    </row>
    <row r="57" spans="2:42">
      <c r="D57" s="30"/>
      <c r="E57" s="30"/>
      <c r="F57" s="30"/>
      <c r="G57" s="30"/>
      <c r="AL57" s="30"/>
      <c r="AP57" s="43"/>
    </row>
    <row r="58" spans="2:42" ht="36" customHeight="1">
      <c r="D58" s="30"/>
      <c r="E58" s="30"/>
      <c r="F58" s="30"/>
      <c r="G58" s="30"/>
      <c r="AL58" s="30"/>
      <c r="AP58" s="39"/>
    </row>
    <row r="59" spans="2:42">
      <c r="D59" s="30"/>
      <c r="E59" s="30"/>
      <c r="F59" s="30"/>
      <c r="G59" s="30"/>
      <c r="AL59" s="30"/>
      <c r="AP59" s="43"/>
    </row>
    <row r="60" spans="2:42" ht="14.4">
      <c r="D60" s="30"/>
      <c r="E60" s="30"/>
      <c r="F60" s="30"/>
      <c r="G60" s="30"/>
      <c r="AL60" s="30"/>
      <c r="AN60" s="392">
        <v>7019875</v>
      </c>
      <c r="AP60" s="39"/>
    </row>
    <row r="61" spans="2:42">
      <c r="D61" s="30"/>
      <c r="E61" s="30"/>
      <c r="F61" s="30"/>
      <c r="G61" s="30"/>
      <c r="AL61" s="30"/>
      <c r="AN61" s="393">
        <v>15247999</v>
      </c>
      <c r="AP61" s="43"/>
    </row>
    <row r="62" spans="2:42">
      <c r="D62" s="30"/>
      <c r="E62" s="30"/>
      <c r="F62" s="30"/>
      <c r="G62" s="30"/>
      <c r="AL62" s="30"/>
      <c r="AN62" s="394"/>
      <c r="AP62" s="39"/>
    </row>
    <row r="63" spans="2:42">
      <c r="D63" s="30"/>
      <c r="E63" s="30"/>
      <c r="F63" s="30"/>
      <c r="G63" s="30"/>
      <c r="AL63" s="30"/>
      <c r="AN63" s="393">
        <f>AN60+AN61</f>
        <v>22267874</v>
      </c>
      <c r="AP63" s="43"/>
    </row>
    <row r="64" spans="2:42">
      <c r="D64" s="30"/>
      <c r="E64" s="30"/>
      <c r="F64" s="30"/>
      <c r="G64" s="30"/>
      <c r="AL64" s="30"/>
      <c r="AP64" s="39"/>
    </row>
    <row r="65" spans="4:42">
      <c r="D65" s="30"/>
      <c r="E65" s="30"/>
      <c r="F65" s="30"/>
      <c r="G65" s="30"/>
      <c r="AL65" s="30"/>
      <c r="AP65" s="43"/>
    </row>
    <row r="66" spans="4:42">
      <c r="D66" s="30"/>
      <c r="E66" s="30"/>
      <c r="F66" s="30"/>
      <c r="G66" s="30"/>
      <c r="AL66" s="30"/>
      <c r="AP66" s="39"/>
    </row>
    <row r="67" spans="4:42">
      <c r="D67" s="30"/>
      <c r="E67" s="30"/>
      <c r="F67" s="30"/>
      <c r="G67" s="30"/>
      <c r="AL67" s="30"/>
      <c r="AP67" s="43"/>
    </row>
    <row r="68" spans="4:42">
      <c r="D68" s="30"/>
      <c r="E68" s="30"/>
      <c r="F68" s="30"/>
      <c r="G68" s="30"/>
      <c r="AL68" s="30"/>
      <c r="AP68" s="39"/>
    </row>
    <row r="69" spans="4:42">
      <c r="D69" s="30"/>
      <c r="E69" s="30"/>
      <c r="F69" s="30"/>
      <c r="G69" s="30"/>
      <c r="AL69" s="30"/>
      <c r="AP69" s="43"/>
    </row>
    <row r="70" spans="4:42">
      <c r="D70" s="30"/>
      <c r="E70" s="30"/>
      <c r="F70" s="30"/>
      <c r="G70" s="30"/>
      <c r="AL70" s="30"/>
      <c r="AP70" s="39"/>
    </row>
    <row r="71" spans="4:42">
      <c r="D71" s="30"/>
      <c r="E71" s="30"/>
      <c r="F71" s="30"/>
      <c r="G71" s="30"/>
      <c r="AL71" s="30"/>
      <c r="AP71" s="43"/>
    </row>
    <row r="72" spans="4:42">
      <c r="D72" s="30"/>
      <c r="E72" s="30"/>
      <c r="F72" s="30"/>
      <c r="G72" s="30"/>
      <c r="AL72" s="30"/>
      <c r="AP72" s="39"/>
    </row>
    <row r="73" spans="4:42">
      <c r="D73" s="30"/>
      <c r="E73" s="30"/>
      <c r="F73" s="30"/>
      <c r="G73" s="30"/>
      <c r="AL73" s="30"/>
      <c r="AP73" s="43"/>
    </row>
    <row r="74" spans="4:42">
      <c r="D74" s="30"/>
      <c r="E74" s="30"/>
      <c r="F74" s="30"/>
      <c r="G74" s="30"/>
      <c r="AL74" s="30"/>
      <c r="AP74" s="39"/>
    </row>
    <row r="75" spans="4:42">
      <c r="D75" s="30"/>
      <c r="E75" s="30"/>
      <c r="F75" s="30"/>
      <c r="G75" s="30"/>
      <c r="AL75" s="30"/>
      <c r="AP75" s="43"/>
    </row>
    <row r="76" spans="4:42">
      <c r="D76" s="30"/>
      <c r="E76" s="30"/>
      <c r="F76" s="30"/>
      <c r="G76" s="30"/>
      <c r="AL76" s="30"/>
      <c r="AP76" s="39"/>
    </row>
    <row r="77" spans="4:42">
      <c r="D77" s="30"/>
      <c r="E77" s="30"/>
      <c r="F77" s="30"/>
      <c r="G77" s="30"/>
      <c r="AL77" s="30"/>
      <c r="AP77" s="43"/>
    </row>
    <row r="78" spans="4:42">
      <c r="D78" s="30"/>
      <c r="E78" s="30"/>
      <c r="F78" s="30"/>
      <c r="G78" s="30"/>
      <c r="AL78" s="30"/>
      <c r="AP78" s="39"/>
    </row>
    <row r="79" spans="4:42">
      <c r="D79" s="30"/>
      <c r="E79" s="30"/>
      <c r="F79" s="30"/>
      <c r="G79" s="30"/>
      <c r="AL79" s="30"/>
      <c r="AP79" s="43"/>
    </row>
    <row r="80" spans="4:42">
      <c r="D80" s="30"/>
      <c r="E80" s="30"/>
      <c r="F80" s="30"/>
      <c r="G80" s="30"/>
      <c r="AL80" s="30"/>
      <c r="AP80" s="39"/>
    </row>
    <row r="81" spans="4:42">
      <c r="D81" s="30"/>
      <c r="E81" s="30"/>
      <c r="F81" s="30"/>
      <c r="G81" s="30"/>
      <c r="AL81" s="30"/>
      <c r="AP81" s="43"/>
    </row>
    <row r="82" spans="4:42">
      <c r="D82" s="30"/>
      <c r="E82" s="30"/>
      <c r="F82" s="30"/>
      <c r="G82" s="30"/>
      <c r="AL82" s="30"/>
      <c r="AP82" s="39"/>
    </row>
    <row r="83" spans="4:42">
      <c r="D83" s="30"/>
      <c r="E83" s="30"/>
      <c r="F83" s="30"/>
      <c r="G83" s="30"/>
      <c r="AL83" s="30"/>
      <c r="AP83" s="43"/>
    </row>
    <row r="84" spans="4:42" ht="27" customHeight="1">
      <c r="D84" s="30"/>
      <c r="E84" s="30"/>
      <c r="F84" s="30"/>
      <c r="G84" s="30"/>
      <c r="AL84" s="30"/>
      <c r="AP84" s="39"/>
    </row>
    <row r="85" spans="4:42">
      <c r="D85" s="30"/>
      <c r="E85" s="30"/>
      <c r="F85" s="30"/>
      <c r="G85" s="30"/>
      <c r="AL85" s="30"/>
      <c r="AP85" s="43"/>
    </row>
    <row r="86" spans="4:42">
      <c r="D86" s="30"/>
      <c r="E86" s="30"/>
      <c r="F86" s="30"/>
      <c r="G86" s="30"/>
      <c r="AL86" s="30"/>
      <c r="AP86" s="39"/>
    </row>
    <row r="87" spans="4:42">
      <c r="D87" s="30"/>
      <c r="E87" s="30"/>
      <c r="F87" s="30"/>
      <c r="G87" s="30"/>
      <c r="AL87" s="30"/>
      <c r="AP87" s="43"/>
    </row>
    <row r="88" spans="4:42">
      <c r="D88" s="30"/>
      <c r="E88" s="30"/>
      <c r="F88" s="30"/>
      <c r="G88" s="30"/>
      <c r="AL88" s="30"/>
      <c r="AP88" s="39"/>
    </row>
    <row r="89" spans="4:42">
      <c r="D89" s="30"/>
      <c r="E89" s="30"/>
      <c r="F89" s="30"/>
      <c r="G89" s="30"/>
      <c r="AL89" s="30"/>
      <c r="AP89" s="43"/>
    </row>
    <row r="90" spans="4:42">
      <c r="D90" s="30"/>
      <c r="E90" s="30"/>
      <c r="F90" s="30"/>
      <c r="G90" s="30"/>
      <c r="AL90" s="30"/>
      <c r="AP90" s="39"/>
    </row>
    <row r="91" spans="4:42">
      <c r="D91" s="30"/>
      <c r="E91" s="30"/>
      <c r="F91" s="30"/>
      <c r="G91" s="30"/>
      <c r="AL91" s="30"/>
      <c r="AP91" s="43"/>
    </row>
    <row r="92" spans="4:42">
      <c r="D92" s="30"/>
      <c r="E92" s="30"/>
      <c r="F92" s="30"/>
      <c r="G92" s="30"/>
      <c r="AL92" s="30"/>
      <c r="AP92" s="39"/>
    </row>
    <row r="93" spans="4:42">
      <c r="D93" s="30"/>
      <c r="E93" s="30"/>
      <c r="F93" s="30"/>
      <c r="G93" s="30"/>
      <c r="AL93" s="30"/>
      <c r="AP93" s="43"/>
    </row>
    <row r="94" spans="4:42">
      <c r="D94" s="30"/>
      <c r="E94" s="30"/>
      <c r="F94" s="30"/>
      <c r="G94" s="30"/>
      <c r="AL94" s="30"/>
      <c r="AP94" s="39"/>
    </row>
    <row r="95" spans="4:42">
      <c r="D95" s="30"/>
      <c r="E95" s="30"/>
      <c r="F95" s="30"/>
      <c r="G95" s="30"/>
      <c r="AL95" s="30"/>
      <c r="AP95" s="43"/>
    </row>
    <row r="96" spans="4:42">
      <c r="D96" s="30"/>
      <c r="E96" s="30"/>
      <c r="F96" s="30"/>
      <c r="G96" s="30"/>
      <c r="AL96" s="30"/>
      <c r="AP96" s="39"/>
    </row>
    <row r="97" spans="4:42">
      <c r="D97" s="30"/>
      <c r="E97" s="30"/>
      <c r="F97" s="30"/>
      <c r="G97" s="30"/>
      <c r="AL97" s="30"/>
      <c r="AP97" s="43"/>
    </row>
    <row r="98" spans="4:42">
      <c r="D98" s="30"/>
      <c r="E98" s="30"/>
      <c r="F98" s="30"/>
      <c r="G98" s="30"/>
      <c r="AL98" s="30"/>
      <c r="AP98" s="39"/>
    </row>
    <row r="99" spans="4:42">
      <c r="D99" s="30"/>
      <c r="E99" s="30"/>
      <c r="F99" s="30"/>
      <c r="G99" s="30"/>
      <c r="AL99" s="30"/>
      <c r="AP99" s="43"/>
    </row>
    <row r="100" spans="4:42">
      <c r="D100" s="30"/>
      <c r="E100" s="30"/>
      <c r="F100" s="30"/>
      <c r="G100" s="30"/>
      <c r="AL100" s="30"/>
    </row>
    <row r="101" spans="4:42" ht="14.25" customHeight="1">
      <c r="D101" s="30"/>
      <c r="E101" s="30"/>
      <c r="F101" s="30"/>
      <c r="G101" s="30"/>
      <c r="AL101" s="30"/>
    </row>
    <row r="102" spans="4:42">
      <c r="D102" s="30"/>
      <c r="E102" s="30"/>
      <c r="F102" s="30"/>
      <c r="G102" s="30"/>
      <c r="AL102" s="30"/>
    </row>
    <row r="103" spans="4:42">
      <c r="D103" s="30"/>
      <c r="E103" s="30"/>
      <c r="F103" s="30"/>
      <c r="G103" s="30"/>
      <c r="AL103" s="30"/>
    </row>
    <row r="104" spans="4:42">
      <c r="D104" s="30"/>
      <c r="E104" s="30"/>
      <c r="F104" s="30"/>
      <c r="G104" s="30"/>
      <c r="AL104" s="30"/>
    </row>
    <row r="105" spans="4:42">
      <c r="D105" s="30"/>
      <c r="E105" s="30"/>
      <c r="F105" s="30"/>
      <c r="G105" s="30"/>
      <c r="AL105" s="30"/>
    </row>
    <row r="106" spans="4:42">
      <c r="D106" s="30"/>
      <c r="E106" s="30"/>
      <c r="F106" s="30"/>
      <c r="G106" s="30"/>
      <c r="AL106" s="30"/>
    </row>
    <row r="107" spans="4:42">
      <c r="D107" s="30"/>
      <c r="E107" s="30"/>
      <c r="F107" s="30"/>
      <c r="G107" s="30"/>
      <c r="AL107" s="30"/>
    </row>
    <row r="108" spans="4:42">
      <c r="D108" s="30"/>
      <c r="E108" s="30"/>
      <c r="F108" s="30"/>
      <c r="G108" s="30"/>
      <c r="AL108" s="30"/>
    </row>
    <row r="109" spans="4:42">
      <c r="D109" s="30"/>
      <c r="E109" s="30"/>
      <c r="F109" s="30"/>
      <c r="G109" s="30"/>
      <c r="AL109" s="30"/>
    </row>
    <row r="110" spans="4:42">
      <c r="D110" s="30"/>
      <c r="E110" s="30"/>
      <c r="F110" s="30"/>
      <c r="G110" s="30"/>
      <c r="AL110" s="30"/>
    </row>
    <row r="111" spans="4:42">
      <c r="D111" s="30"/>
      <c r="E111" s="30"/>
      <c r="F111" s="30"/>
      <c r="G111" s="30"/>
      <c r="AL111" s="30"/>
    </row>
    <row r="112" spans="4:42">
      <c r="D112" s="30"/>
      <c r="E112" s="30"/>
      <c r="F112" s="30"/>
      <c r="G112" s="30"/>
      <c r="AL112" s="30"/>
    </row>
    <row r="113" spans="4:38">
      <c r="D113" s="30"/>
      <c r="E113" s="30"/>
      <c r="F113" s="30"/>
      <c r="G113" s="30"/>
      <c r="AL113" s="30"/>
    </row>
    <row r="114" spans="4:38">
      <c r="D114" s="30"/>
      <c r="E114" s="30"/>
      <c r="F114" s="30"/>
      <c r="G114" s="30"/>
      <c r="AL114" s="30"/>
    </row>
    <row r="115" spans="4:38">
      <c r="D115" s="30"/>
      <c r="E115" s="30"/>
      <c r="F115" s="30"/>
      <c r="G115" s="30"/>
      <c r="AL115" s="30"/>
    </row>
    <row r="116" spans="4:38">
      <c r="D116" s="30"/>
      <c r="E116" s="30"/>
      <c r="F116" s="30"/>
      <c r="G116" s="30"/>
      <c r="AL116" s="30"/>
    </row>
    <row r="117" spans="4:38">
      <c r="D117" s="30"/>
      <c r="E117" s="30"/>
      <c r="F117" s="30"/>
      <c r="G117" s="30"/>
      <c r="AL117" s="30"/>
    </row>
    <row r="118" spans="4:38">
      <c r="D118" s="30"/>
      <c r="E118" s="30"/>
      <c r="F118" s="30"/>
      <c r="G118" s="30"/>
      <c r="AL118" s="30"/>
    </row>
    <row r="119" spans="4:38">
      <c r="D119" s="30"/>
      <c r="E119" s="30"/>
      <c r="F119" s="30"/>
      <c r="G119" s="30"/>
      <c r="AL119" s="30"/>
    </row>
    <row r="120" spans="4:38">
      <c r="D120" s="30"/>
      <c r="E120" s="30"/>
      <c r="F120" s="30"/>
      <c r="G120" s="30"/>
      <c r="AL120" s="30"/>
    </row>
    <row r="121" spans="4:38">
      <c r="D121" s="30"/>
      <c r="E121" s="30"/>
      <c r="F121" s="30"/>
      <c r="G121" s="30"/>
      <c r="AL121" s="30"/>
    </row>
    <row r="122" spans="4:38">
      <c r="D122" s="30"/>
      <c r="E122" s="30"/>
      <c r="F122" s="30"/>
      <c r="G122" s="30"/>
      <c r="AL122" s="30"/>
    </row>
    <row r="123" spans="4:38">
      <c r="D123" s="30"/>
      <c r="E123" s="30"/>
      <c r="F123" s="30"/>
      <c r="G123" s="30"/>
      <c r="AL123" s="30"/>
    </row>
    <row r="124" spans="4:38">
      <c r="D124" s="30"/>
      <c r="E124" s="30"/>
      <c r="F124" s="30"/>
      <c r="G124" s="30"/>
      <c r="AL124" s="30"/>
    </row>
    <row r="125" spans="4:38">
      <c r="D125" s="30"/>
      <c r="E125" s="30"/>
      <c r="F125" s="30"/>
      <c r="G125" s="30"/>
      <c r="AL125" s="30"/>
    </row>
    <row r="126" spans="4:38">
      <c r="D126" s="30"/>
      <c r="E126" s="30"/>
      <c r="F126" s="30"/>
      <c r="G126" s="30"/>
      <c r="AL126" s="30"/>
    </row>
    <row r="127" spans="4:38">
      <c r="D127" s="30"/>
      <c r="E127" s="30"/>
      <c r="F127" s="30"/>
      <c r="G127" s="30"/>
      <c r="AL127" s="30"/>
    </row>
    <row r="128" spans="4:38">
      <c r="D128" s="30"/>
      <c r="E128" s="30"/>
      <c r="F128" s="30"/>
      <c r="G128" s="30"/>
      <c r="AL128" s="30"/>
    </row>
    <row r="129" spans="4:38">
      <c r="D129" s="30"/>
      <c r="E129" s="30"/>
      <c r="F129" s="30"/>
      <c r="G129" s="30"/>
      <c r="AL129" s="30"/>
    </row>
    <row r="130" spans="4:38">
      <c r="D130" s="30"/>
      <c r="E130" s="30"/>
      <c r="F130" s="30"/>
      <c r="G130" s="30"/>
      <c r="AL130" s="30"/>
    </row>
    <row r="131" spans="4:38">
      <c r="D131" s="30"/>
      <c r="E131" s="30"/>
      <c r="F131" s="30"/>
      <c r="G131" s="30"/>
      <c r="AL131" s="30"/>
    </row>
    <row r="132" spans="4:38">
      <c r="D132" s="30"/>
      <c r="E132" s="30"/>
      <c r="F132" s="30"/>
      <c r="G132" s="30"/>
      <c r="AL132" s="30"/>
    </row>
    <row r="133" spans="4:38">
      <c r="D133" s="30"/>
      <c r="E133" s="30"/>
      <c r="F133" s="30"/>
      <c r="G133" s="30"/>
      <c r="AL133" s="30"/>
    </row>
    <row r="134" spans="4:38">
      <c r="D134" s="30"/>
      <c r="E134" s="30"/>
      <c r="F134" s="30"/>
      <c r="G134" s="30"/>
      <c r="AL134" s="30"/>
    </row>
    <row r="135" spans="4:38">
      <c r="D135" s="30"/>
      <c r="E135" s="30"/>
      <c r="F135" s="30"/>
      <c r="G135" s="30"/>
      <c r="AL135" s="30"/>
    </row>
    <row r="136" spans="4:38">
      <c r="D136" s="30"/>
      <c r="E136" s="30"/>
      <c r="F136" s="30"/>
      <c r="G136" s="30"/>
      <c r="AL136" s="30"/>
    </row>
    <row r="137" spans="4:38">
      <c r="D137" s="30"/>
      <c r="E137" s="30"/>
      <c r="F137" s="30"/>
      <c r="G137" s="30"/>
      <c r="AL137" s="30"/>
    </row>
    <row r="138" spans="4:38">
      <c r="D138" s="30"/>
      <c r="E138" s="30"/>
      <c r="F138" s="30"/>
      <c r="G138" s="30"/>
      <c r="AL138" s="30"/>
    </row>
    <row r="139" spans="4:38">
      <c r="D139" s="30"/>
      <c r="E139" s="30"/>
      <c r="F139" s="30"/>
      <c r="G139" s="30"/>
      <c r="AL139" s="30"/>
    </row>
    <row r="140" spans="4:38">
      <c r="D140" s="30"/>
      <c r="E140" s="30"/>
      <c r="F140" s="30"/>
      <c r="G140" s="30"/>
      <c r="AL140" s="30"/>
    </row>
    <row r="141" spans="4:38">
      <c r="D141" s="30"/>
      <c r="E141" s="30"/>
      <c r="F141" s="30"/>
      <c r="G141" s="30"/>
      <c r="AL141" s="30"/>
    </row>
    <row r="142" spans="4:38">
      <c r="D142" s="30"/>
      <c r="E142" s="30"/>
      <c r="F142" s="30"/>
      <c r="G142" s="30"/>
      <c r="AL142" s="30"/>
    </row>
    <row r="143" spans="4:38">
      <c r="D143" s="30"/>
      <c r="E143" s="30"/>
      <c r="F143" s="30"/>
      <c r="G143" s="30"/>
      <c r="AL143" s="30"/>
    </row>
    <row r="144" spans="4:38">
      <c r="D144" s="30"/>
      <c r="E144" s="30"/>
      <c r="F144" s="30"/>
      <c r="G144" s="30"/>
      <c r="AL144" s="30"/>
    </row>
    <row r="145" spans="4:38">
      <c r="D145" s="30"/>
      <c r="E145" s="30"/>
      <c r="F145" s="30"/>
      <c r="G145" s="30"/>
      <c r="AL145" s="30"/>
    </row>
    <row r="146" spans="4:38">
      <c r="D146" s="30"/>
      <c r="E146" s="30"/>
      <c r="F146" s="30"/>
      <c r="G146" s="30"/>
      <c r="AL146" s="30"/>
    </row>
    <row r="147" spans="4:38">
      <c r="D147" s="30"/>
      <c r="E147" s="30"/>
      <c r="F147" s="30"/>
      <c r="G147" s="30"/>
      <c r="AL147" s="30"/>
    </row>
    <row r="148" spans="4:38">
      <c r="D148" s="30"/>
      <c r="E148" s="30"/>
      <c r="F148" s="30"/>
      <c r="G148" s="30"/>
      <c r="AL148" s="30"/>
    </row>
    <row r="149" spans="4:38">
      <c r="D149" s="30"/>
      <c r="E149" s="30"/>
      <c r="F149" s="30"/>
      <c r="G149" s="30"/>
      <c r="AL149" s="30"/>
    </row>
    <row r="150" spans="4:38">
      <c r="D150" s="30"/>
      <c r="E150" s="30"/>
      <c r="F150" s="30"/>
      <c r="G150" s="30"/>
      <c r="AL150" s="30"/>
    </row>
    <row r="151" spans="4:38">
      <c r="D151" s="30"/>
      <c r="E151" s="30"/>
      <c r="F151" s="30"/>
      <c r="G151" s="30"/>
      <c r="AL151" s="30"/>
    </row>
    <row r="152" spans="4:38">
      <c r="D152" s="30"/>
      <c r="E152" s="30"/>
      <c r="F152" s="30"/>
      <c r="G152" s="30"/>
      <c r="AL152" s="30"/>
    </row>
    <row r="153" spans="4:38">
      <c r="D153" s="30"/>
      <c r="E153" s="30"/>
      <c r="F153" s="30"/>
      <c r="G153" s="30"/>
      <c r="AL153" s="30"/>
    </row>
    <row r="154" spans="4:38">
      <c r="D154" s="30"/>
      <c r="E154" s="30"/>
      <c r="F154" s="30"/>
      <c r="G154" s="30"/>
      <c r="AL154" s="30"/>
    </row>
    <row r="155" spans="4:38">
      <c r="D155" s="30"/>
      <c r="E155" s="30"/>
      <c r="F155" s="30"/>
      <c r="G155" s="30"/>
      <c r="AL155" s="30"/>
    </row>
    <row r="156" spans="4:38">
      <c r="D156" s="30"/>
      <c r="E156" s="30"/>
      <c r="F156" s="30"/>
      <c r="G156" s="30"/>
      <c r="AL156" s="30"/>
    </row>
    <row r="157" spans="4:38">
      <c r="D157" s="30"/>
      <c r="E157" s="30"/>
      <c r="F157" s="30"/>
      <c r="G157" s="30"/>
      <c r="AL157" s="30"/>
    </row>
    <row r="158" spans="4:38">
      <c r="D158" s="30"/>
      <c r="E158" s="30"/>
      <c r="F158" s="30"/>
      <c r="G158" s="30"/>
      <c r="AL158" s="30"/>
    </row>
    <row r="159" spans="4:38">
      <c r="D159" s="30"/>
      <c r="E159" s="30"/>
      <c r="F159" s="30"/>
      <c r="G159" s="30"/>
      <c r="AL159" s="30"/>
    </row>
    <row r="160" spans="4:38">
      <c r="D160" s="30"/>
      <c r="E160" s="30"/>
      <c r="F160" s="30"/>
      <c r="G160" s="30"/>
      <c r="AL160" s="30"/>
    </row>
    <row r="161" spans="4:38">
      <c r="D161" s="30"/>
      <c r="E161" s="30"/>
      <c r="F161" s="30"/>
      <c r="G161" s="30"/>
      <c r="AL161" s="30"/>
    </row>
    <row r="162" spans="4:38">
      <c r="D162" s="30"/>
      <c r="E162" s="30"/>
      <c r="F162" s="30"/>
      <c r="G162" s="30"/>
      <c r="AL162" s="30"/>
    </row>
    <row r="173" spans="4:38" ht="51" customHeight="1"/>
    <row r="245" ht="51.75" customHeight="1"/>
    <row r="246" ht="36" customHeight="1"/>
  </sheetData>
  <mergeCells count="6">
    <mergeCell ref="B52:AL52"/>
    <mergeCell ref="B53:AL53"/>
    <mergeCell ref="B46:AL46"/>
    <mergeCell ref="B50:AL50"/>
    <mergeCell ref="B48:AL48"/>
    <mergeCell ref="B47:AL47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scaleWithDoc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ignoredErrors>
    <ignoredError sqref="AF25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30"/>
    <pageSetUpPr fitToPage="1"/>
  </sheetPr>
  <dimension ref="A1:ED263"/>
  <sheetViews>
    <sheetView showGridLines="0" view="pageBreakPreview" topLeftCell="A4" zoomScaleNormal="100" zoomScaleSheetLayoutView="100" workbookViewId="0">
      <pane xSplit="2" ySplit="5" topLeftCell="Z9" activePane="bottomRight" state="frozen"/>
      <selection activeCell="K45" sqref="K45"/>
      <selection pane="topRight" activeCell="K45" sqref="K45"/>
      <selection pane="bottomLeft" activeCell="K45" sqref="K45"/>
      <selection pane="bottomRight" activeCell="AJ24" sqref="AJ24"/>
    </sheetView>
  </sheetViews>
  <sheetFormatPr baseColWidth="10" defaultColWidth="9.109375" defaultRowHeight="13.2"/>
  <cols>
    <col min="1" max="1" width="2" style="71" customWidth="1"/>
    <col min="2" max="2" width="59.44140625" style="71" customWidth="1"/>
    <col min="3" max="8" width="10.77734375" style="73" hidden="1" customWidth="1"/>
    <col min="9" max="13" width="10.77734375" style="171" hidden="1" customWidth="1"/>
    <col min="14" max="14" width="10.77734375" style="312" hidden="1" customWidth="1"/>
    <col min="15" max="15" width="10.77734375" style="73" hidden="1" customWidth="1"/>
    <col min="16" max="22" width="10.77734375" style="171" hidden="1" customWidth="1"/>
    <col min="23" max="34" width="10.77734375" style="171" customWidth="1"/>
    <col min="35" max="36" width="10.77734375" style="73" customWidth="1"/>
    <col min="37" max="37" width="10" style="73" customWidth="1"/>
    <col min="38" max="38" width="5.5546875" style="71" customWidth="1"/>
    <col min="39" max="50" width="9.109375" style="74" customWidth="1" collapsed="1"/>
    <col min="51" max="52" width="9.109375" style="74" customWidth="1"/>
    <col min="53" max="53" width="9.109375" style="74" customWidth="1" collapsed="1"/>
    <col min="54" max="57" width="9.109375" style="74" customWidth="1"/>
    <col min="58" max="58" width="9.109375" style="74" customWidth="1" collapsed="1"/>
    <col min="59" max="61" width="9.109375" style="74" customWidth="1"/>
    <col min="62" max="62" width="9.109375" style="74" customWidth="1" collapsed="1"/>
    <col min="63" max="66" width="9.109375" style="74" customWidth="1"/>
    <col min="67" max="67" width="9.109375" style="74" customWidth="1" collapsed="1"/>
    <col min="68" max="68" width="9.109375" style="74" customWidth="1"/>
    <col min="69" max="69" width="9.109375" style="74" customWidth="1" collapsed="1"/>
    <col min="70" max="72" width="9.109375" style="74" customWidth="1"/>
    <col min="73" max="73" width="9.109375" style="74" customWidth="1" collapsed="1"/>
    <col min="74" max="74" width="9.109375" style="74" customWidth="1"/>
    <col min="75" max="75" width="9.109375" style="74" customWidth="1" collapsed="1"/>
    <col min="76" max="76" width="9.109375" style="74" customWidth="1"/>
    <col min="77" max="88" width="9.109375" style="74" customWidth="1" collapsed="1"/>
    <col min="89" max="89" width="9.109375" style="74" customWidth="1"/>
    <col min="90" max="134" width="9.109375" style="74" customWidth="1" collapsed="1"/>
    <col min="135" max="16384" width="9.109375" style="74"/>
  </cols>
  <sheetData>
    <row r="1" spans="1:59">
      <c r="AL1" s="74"/>
    </row>
    <row r="2" spans="1:59">
      <c r="AL2" s="74"/>
    </row>
    <row r="3" spans="1:59">
      <c r="AL3" s="74"/>
    </row>
    <row r="4" spans="1:59">
      <c r="AL4" s="74"/>
    </row>
    <row r="5" spans="1:59">
      <c r="I5" s="137"/>
      <c r="J5" s="137"/>
      <c r="K5" s="137"/>
      <c r="L5" s="137"/>
      <c r="M5" s="137"/>
      <c r="N5" s="313"/>
      <c r="AL5" s="74"/>
    </row>
    <row r="6" spans="1:59" s="57" customFormat="1" ht="15" customHeight="1" thickBot="1">
      <c r="A6" s="71"/>
      <c r="B6" s="130" t="s">
        <v>10</v>
      </c>
      <c r="C6" s="130"/>
      <c r="D6" s="130"/>
      <c r="E6" s="130"/>
      <c r="F6" s="130"/>
      <c r="G6" s="130"/>
      <c r="H6" s="130"/>
      <c r="I6" s="164"/>
      <c r="J6" s="296"/>
      <c r="K6" s="296"/>
      <c r="L6" s="296"/>
      <c r="M6" s="296"/>
      <c r="N6" s="31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30"/>
      <c r="AJ6" s="130"/>
      <c r="AK6" s="143" t="s">
        <v>12</v>
      </c>
      <c r="AL6" s="137"/>
      <c r="AM6" s="422"/>
      <c r="AN6" s="422"/>
      <c r="AO6" s="60"/>
      <c r="AP6" s="60"/>
      <c r="AQ6" s="61"/>
      <c r="AR6" s="61"/>
      <c r="AS6" s="62"/>
      <c r="AT6" s="61"/>
      <c r="AU6" s="61"/>
      <c r="AV6" s="63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</row>
    <row r="7" spans="1:59" s="45" customFormat="1" ht="15" customHeight="1">
      <c r="A7" s="134"/>
      <c r="B7" s="233"/>
      <c r="C7" s="187" t="s">
        <v>104</v>
      </c>
      <c r="D7" s="154" t="s">
        <v>110</v>
      </c>
      <c r="E7" s="154" t="s">
        <v>113</v>
      </c>
      <c r="F7" s="154" t="s">
        <v>116</v>
      </c>
      <c r="G7" s="154" t="s">
        <v>118</v>
      </c>
      <c r="H7" s="154" t="s">
        <v>134</v>
      </c>
      <c r="I7" s="154" t="s">
        <v>136</v>
      </c>
      <c r="J7" s="154" t="s">
        <v>167</v>
      </c>
      <c r="K7" s="154" t="s">
        <v>168</v>
      </c>
      <c r="L7" s="154" t="s">
        <v>173</v>
      </c>
      <c r="M7" s="154" t="s">
        <v>174</v>
      </c>
      <c r="N7" s="154" t="s">
        <v>178</v>
      </c>
      <c r="O7" s="154" t="s">
        <v>140</v>
      </c>
      <c r="P7" s="154" t="s">
        <v>142</v>
      </c>
      <c r="Q7" s="154" t="s">
        <v>165</v>
      </c>
      <c r="R7" s="154" t="s">
        <v>166</v>
      </c>
      <c r="S7" s="154" t="s">
        <v>171</v>
      </c>
      <c r="T7" s="154" t="s">
        <v>172</v>
      </c>
      <c r="U7" s="154" t="s">
        <v>177</v>
      </c>
      <c r="V7" s="154" t="s">
        <v>176</v>
      </c>
      <c r="W7" s="154" t="s">
        <v>180</v>
      </c>
      <c r="X7" s="154" t="s">
        <v>182</v>
      </c>
      <c r="Y7" s="154" t="s">
        <v>183</v>
      </c>
      <c r="Z7" s="154" t="s">
        <v>184</v>
      </c>
      <c r="AA7" s="154" t="s">
        <v>185</v>
      </c>
      <c r="AB7" s="154" t="s">
        <v>186</v>
      </c>
      <c r="AC7" s="154" t="s">
        <v>188</v>
      </c>
      <c r="AD7" s="154" t="s">
        <v>190</v>
      </c>
      <c r="AE7" s="154" t="s">
        <v>192</v>
      </c>
      <c r="AF7" s="154" t="s">
        <v>193</v>
      </c>
      <c r="AG7" s="154" t="s">
        <v>194</v>
      </c>
      <c r="AH7" s="154" t="s">
        <v>195</v>
      </c>
      <c r="AI7" s="117" t="s">
        <v>197</v>
      </c>
      <c r="AJ7" s="117" t="s">
        <v>198</v>
      </c>
      <c r="AK7" s="117" t="s">
        <v>2</v>
      </c>
      <c r="AL7" s="137"/>
      <c r="AM7" s="59"/>
      <c r="AN7" s="65"/>
      <c r="AO7" s="76"/>
      <c r="AP7" s="77"/>
      <c r="AQ7" s="76"/>
      <c r="AR7" s="76"/>
      <c r="AS7" s="76"/>
      <c r="AT7" s="76"/>
      <c r="AU7" s="77"/>
      <c r="AV7" s="76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</row>
    <row r="8" spans="1:59" s="59" customFormat="1" ht="3" customHeight="1" thickBot="1">
      <c r="A8" s="137"/>
      <c r="B8" s="234"/>
      <c r="C8" s="137"/>
      <c r="D8" s="137"/>
      <c r="E8" s="180"/>
      <c r="H8" s="137"/>
      <c r="I8" s="180"/>
      <c r="J8" s="180"/>
      <c r="K8" s="180"/>
      <c r="L8" s="180"/>
      <c r="N8" s="349"/>
      <c r="Q8" s="180"/>
      <c r="S8" s="180"/>
      <c r="U8" s="180"/>
      <c r="X8" s="180"/>
      <c r="Z8" s="180"/>
      <c r="AB8" s="180"/>
      <c r="AC8" s="231"/>
      <c r="AD8" s="180"/>
      <c r="AE8" s="180"/>
      <c r="AF8" s="180"/>
      <c r="AG8" s="180"/>
      <c r="AH8" s="180"/>
      <c r="AI8" s="120"/>
      <c r="AJ8" s="243"/>
      <c r="AK8" s="120"/>
      <c r="AL8" s="137"/>
      <c r="AN8" s="65"/>
      <c r="AO8" s="76"/>
      <c r="AP8" s="77"/>
      <c r="AQ8" s="76"/>
      <c r="AR8" s="76"/>
      <c r="AS8" s="76"/>
      <c r="AT8" s="76"/>
      <c r="AU8" s="77"/>
      <c r="AV8" s="76"/>
    </row>
    <row r="9" spans="1:59" s="45" customFormat="1" ht="15" customHeight="1" thickBot="1">
      <c r="A9" s="222"/>
      <c r="B9" s="285" t="s">
        <v>144</v>
      </c>
      <c r="C9" s="207">
        <v>2969.6</v>
      </c>
      <c r="D9" s="155">
        <v>2795.8562019999999</v>
      </c>
      <c r="E9" s="155">
        <v>2913.2470170000001</v>
      </c>
      <c r="F9" s="155">
        <v>2671.0657510514693</v>
      </c>
      <c r="G9" s="155">
        <v>3895.0223470000001</v>
      </c>
      <c r="H9" s="155">
        <v>3449.7892913990099</v>
      </c>
      <c r="I9" s="155">
        <v>818.12006482643915</v>
      </c>
      <c r="J9" s="155">
        <f t="shared" ref="J9:N21" si="0">K9-I9</f>
        <v>906.2167001785233</v>
      </c>
      <c r="K9" s="155">
        <v>1724.3367650049624</v>
      </c>
      <c r="L9" s="155">
        <f t="shared" si="0"/>
        <v>1095.4401145830905</v>
      </c>
      <c r="M9" s="155">
        <v>2819.7768795880529</v>
      </c>
      <c r="N9" s="155">
        <f t="shared" si="0"/>
        <v>1956.8563374119467</v>
      </c>
      <c r="O9" s="155">
        <v>4776.6332169999996</v>
      </c>
      <c r="P9" s="155">
        <v>2531.9421669999997</v>
      </c>
      <c r="Q9" s="155">
        <f t="shared" ref="Q9:Q21" si="1">R9-P9</f>
        <v>2199.837368</v>
      </c>
      <c r="R9" s="155">
        <v>4731.7795349999997</v>
      </c>
      <c r="S9" s="155">
        <f t="shared" ref="S9:S21" si="2">T9-R9</f>
        <v>2885.5678200000002</v>
      </c>
      <c r="T9" s="155">
        <v>7617.3473549999999</v>
      </c>
      <c r="U9" s="155">
        <f t="shared" ref="U9:U24" si="3">V9-T9</f>
        <v>2728.7403440000016</v>
      </c>
      <c r="V9" s="155">
        <v>10346.087699000002</v>
      </c>
      <c r="W9" s="155">
        <v>3262.744878</v>
      </c>
      <c r="X9" s="155">
        <f t="shared" ref="X9:AB33" si="4">Y9-W9</f>
        <v>3423.7724089999997</v>
      </c>
      <c r="Y9" s="155">
        <v>6686.5172869999997</v>
      </c>
      <c r="Z9" s="155">
        <f t="shared" si="4"/>
        <v>3103.3378379999986</v>
      </c>
      <c r="AA9" s="155">
        <v>9789.8551249999982</v>
      </c>
      <c r="AB9" s="155">
        <f t="shared" si="4"/>
        <v>659.64923600000293</v>
      </c>
      <c r="AC9" s="155">
        <v>10449.504361000001</v>
      </c>
      <c r="AD9" s="155">
        <v>2007.75797326</v>
      </c>
      <c r="AE9" s="155">
        <f t="shared" ref="AE9:AI33" si="5">AF9-AD9</f>
        <v>1884.8448983800001</v>
      </c>
      <c r="AF9" s="155">
        <v>3892.6028716400001</v>
      </c>
      <c r="AG9" s="155">
        <f t="shared" si="5"/>
        <v>1944.9664822299997</v>
      </c>
      <c r="AH9" s="155">
        <v>5837.5693538699998</v>
      </c>
      <c r="AI9" s="144">
        <f t="shared" si="5"/>
        <v>2406.9965863500001</v>
      </c>
      <c r="AJ9" s="144">
        <v>8244.5659402199999</v>
      </c>
      <c r="AK9" s="185">
        <f t="shared" ref="AK9:AK23" si="6">+AJ9/AC9-1</f>
        <v>-0.21100890000193195</v>
      </c>
      <c r="AL9" s="78"/>
      <c r="AM9" s="68"/>
      <c r="AN9" s="65"/>
      <c r="AO9" s="25"/>
      <c r="AP9" s="79"/>
      <c r="AQ9" s="80"/>
      <c r="AR9" s="80"/>
      <c r="AS9" s="80"/>
      <c r="AT9" s="80"/>
      <c r="AU9" s="79"/>
      <c r="AV9" s="78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</row>
    <row r="10" spans="1:59" ht="15" customHeight="1">
      <c r="B10" s="46" t="s">
        <v>154</v>
      </c>
      <c r="C10" s="208">
        <v>2336.4281808000001</v>
      </c>
      <c r="D10" s="156">
        <v>2213.8682790000003</v>
      </c>
      <c r="E10" s="156">
        <v>2370.1882860000001</v>
      </c>
      <c r="F10" s="156">
        <v>2011.2745549671574</v>
      </c>
      <c r="G10" s="156">
        <v>3190.809546</v>
      </c>
      <c r="H10" s="156">
        <v>2814.033352051345</v>
      </c>
      <c r="I10" s="156">
        <v>639.99048338497209</v>
      </c>
      <c r="J10" s="156">
        <f t="shared" si="0"/>
        <v>735.46435621236992</v>
      </c>
      <c r="K10" s="156">
        <v>1375.454839597342</v>
      </c>
      <c r="L10" s="156">
        <f t="shared" si="0"/>
        <v>903.60420273646378</v>
      </c>
      <c r="M10" s="156">
        <v>2279.0590423338058</v>
      </c>
      <c r="N10" s="156">
        <f t="shared" si="0"/>
        <v>1554.2004716661941</v>
      </c>
      <c r="O10" s="156">
        <v>3833.2595139999999</v>
      </c>
      <c r="P10" s="156">
        <v>2063.7594549999999</v>
      </c>
      <c r="Q10" s="156">
        <f t="shared" si="1"/>
        <v>1877.7963880000002</v>
      </c>
      <c r="R10" s="156">
        <v>3941.5558430000001</v>
      </c>
      <c r="S10" s="156">
        <f t="shared" si="2"/>
        <v>2548.2527</v>
      </c>
      <c r="T10" s="156">
        <v>6489.8085430000001</v>
      </c>
      <c r="U10" s="156">
        <f t="shared" si="3"/>
        <v>2257.613053</v>
      </c>
      <c r="V10" s="156">
        <v>8747.4215960000001</v>
      </c>
      <c r="W10" s="156">
        <v>2765.7498390000001</v>
      </c>
      <c r="X10" s="156">
        <f t="shared" si="4"/>
        <v>3038.9199259999996</v>
      </c>
      <c r="Y10" s="156">
        <v>5804.6697649999996</v>
      </c>
      <c r="Z10" s="156">
        <f t="shared" si="4"/>
        <v>2743.5327950000001</v>
      </c>
      <c r="AA10" s="156">
        <v>8548.2025599999997</v>
      </c>
      <c r="AB10" s="156">
        <f t="shared" si="4"/>
        <v>218.05404500000077</v>
      </c>
      <c r="AC10" s="156">
        <v>8766.2566050000005</v>
      </c>
      <c r="AD10" s="156">
        <v>1655.31132121</v>
      </c>
      <c r="AE10" s="156">
        <f t="shared" si="5"/>
        <v>1619.1443254400003</v>
      </c>
      <c r="AF10" s="156">
        <v>3274.4556466500003</v>
      </c>
      <c r="AG10" s="156">
        <f t="shared" si="5"/>
        <v>1666.2636221099997</v>
      </c>
      <c r="AH10" s="156">
        <v>4940.71926876</v>
      </c>
      <c r="AI10" s="350">
        <f t="shared" si="5"/>
        <v>2086.6238526500001</v>
      </c>
      <c r="AJ10" s="350">
        <v>7027.3431214100001</v>
      </c>
      <c r="AK10" s="351">
        <f t="shared" si="6"/>
        <v>-0.19836442873440163</v>
      </c>
      <c r="AL10" s="74"/>
    </row>
    <row r="11" spans="1:59" ht="15" customHeight="1">
      <c r="B11" s="47" t="s">
        <v>25</v>
      </c>
      <c r="C11" s="209">
        <v>439.62091650000002</v>
      </c>
      <c r="D11" s="157">
        <v>394.99947399999996</v>
      </c>
      <c r="E11" s="157">
        <v>416.40910600000001</v>
      </c>
      <c r="F11" s="157">
        <v>537.16769899999997</v>
      </c>
      <c r="G11" s="157">
        <v>566.58066000000008</v>
      </c>
      <c r="H11" s="157">
        <v>497.30980299999999</v>
      </c>
      <c r="I11" s="157">
        <v>139.09472600000001</v>
      </c>
      <c r="J11" s="157">
        <f t="shared" si="0"/>
        <v>143.042025</v>
      </c>
      <c r="K11" s="157">
        <v>282.136751</v>
      </c>
      <c r="L11" s="157">
        <f t="shared" si="0"/>
        <v>167.88693799999999</v>
      </c>
      <c r="M11" s="157">
        <v>450.02368899999999</v>
      </c>
      <c r="N11" s="157">
        <f t="shared" si="0"/>
        <v>284.96443700000009</v>
      </c>
      <c r="O11" s="157">
        <v>734.98812600000008</v>
      </c>
      <c r="P11" s="157">
        <v>348.451166</v>
      </c>
      <c r="Q11" s="157">
        <f t="shared" si="1"/>
        <v>274.91923700000001</v>
      </c>
      <c r="R11" s="157">
        <v>623.37040300000001</v>
      </c>
      <c r="S11" s="157">
        <f t="shared" si="2"/>
        <v>297.74301300000002</v>
      </c>
      <c r="T11" s="157">
        <v>921.11341600000003</v>
      </c>
      <c r="U11" s="157">
        <f t="shared" si="3"/>
        <v>388.14056199999993</v>
      </c>
      <c r="V11" s="157">
        <v>1309.253978</v>
      </c>
      <c r="W11" s="157">
        <v>400.63310300000001</v>
      </c>
      <c r="X11" s="157">
        <f t="shared" si="4"/>
        <v>338.74526600000002</v>
      </c>
      <c r="Y11" s="157">
        <v>739.37836900000002</v>
      </c>
      <c r="Z11" s="157">
        <f t="shared" si="4"/>
        <v>313.58240999999998</v>
      </c>
      <c r="AA11" s="157">
        <v>1052.960779</v>
      </c>
      <c r="AB11" s="157">
        <f t="shared" si="4"/>
        <v>323.06624599999986</v>
      </c>
      <c r="AC11" s="157">
        <v>1376.0270249999999</v>
      </c>
      <c r="AD11" s="157">
        <v>248.0575542</v>
      </c>
      <c r="AE11" s="157">
        <f t="shared" si="5"/>
        <v>209.68765662000001</v>
      </c>
      <c r="AF11" s="157">
        <v>457.74521082000001</v>
      </c>
      <c r="AG11" s="157">
        <f t="shared" si="5"/>
        <v>221.03637657999991</v>
      </c>
      <c r="AH11" s="157">
        <v>678.78158739999992</v>
      </c>
      <c r="AI11" s="308">
        <f t="shared" si="5"/>
        <v>233.37084229000004</v>
      </c>
      <c r="AJ11" s="308">
        <v>912.15242968999996</v>
      </c>
      <c r="AK11" s="352">
        <f t="shared" si="6"/>
        <v>-0.33711154423729428</v>
      </c>
      <c r="AL11" s="74"/>
    </row>
    <row r="12" spans="1:59" ht="15" customHeight="1" thickBot="1">
      <c r="B12" s="70" t="s">
        <v>155</v>
      </c>
      <c r="C12" s="210">
        <v>193.60053260000004</v>
      </c>
      <c r="D12" s="166">
        <v>186.988449</v>
      </c>
      <c r="E12" s="166">
        <v>126.649625</v>
      </c>
      <c r="F12" s="166">
        <v>122.62349708431178</v>
      </c>
      <c r="G12" s="166">
        <v>137.63214099999999</v>
      </c>
      <c r="H12" s="166">
        <v>138.4461373076644</v>
      </c>
      <c r="I12" s="166">
        <v>39.034855441467037</v>
      </c>
      <c r="J12" s="166">
        <f t="shared" si="0"/>
        <v>27.710318966153388</v>
      </c>
      <c r="K12" s="166">
        <v>66.745174407620425</v>
      </c>
      <c r="L12" s="166">
        <f t="shared" si="0"/>
        <v>23.94897384662643</v>
      </c>
      <c r="M12" s="166">
        <v>90.694148254246855</v>
      </c>
      <c r="N12" s="166">
        <f t="shared" si="0"/>
        <v>117.69142874575313</v>
      </c>
      <c r="O12" s="166">
        <v>208.38557699999998</v>
      </c>
      <c r="P12" s="166">
        <v>119.73154599999999</v>
      </c>
      <c r="Q12" s="166">
        <f t="shared" si="1"/>
        <v>47.121742999999995</v>
      </c>
      <c r="R12" s="166">
        <v>166.85328899999999</v>
      </c>
      <c r="S12" s="166">
        <f t="shared" si="2"/>
        <v>39.572107000000017</v>
      </c>
      <c r="T12" s="166">
        <v>206.42539600000001</v>
      </c>
      <c r="U12" s="166">
        <f t="shared" si="3"/>
        <v>82.986728999999997</v>
      </c>
      <c r="V12" s="166">
        <v>289.412125</v>
      </c>
      <c r="W12" s="166">
        <v>96.361936</v>
      </c>
      <c r="X12" s="166">
        <f t="shared" si="4"/>
        <v>46.107217000000006</v>
      </c>
      <c r="Y12" s="166">
        <v>142.46915300000001</v>
      </c>
      <c r="Z12" s="166">
        <f t="shared" si="4"/>
        <v>46.222633000000002</v>
      </c>
      <c r="AA12" s="166">
        <v>188.69178600000001</v>
      </c>
      <c r="AB12" s="166">
        <f t="shared" si="4"/>
        <v>118.52894499999999</v>
      </c>
      <c r="AC12" s="166">
        <v>307.220731</v>
      </c>
      <c r="AD12" s="166">
        <v>104.38909785</v>
      </c>
      <c r="AE12" s="166">
        <f t="shared" si="5"/>
        <v>56.012916320000002</v>
      </c>
      <c r="AF12" s="166">
        <v>160.40201417</v>
      </c>
      <c r="AG12" s="166">
        <f t="shared" si="5"/>
        <v>57.666483540000002</v>
      </c>
      <c r="AH12" s="166">
        <v>218.06849771</v>
      </c>
      <c r="AI12" s="106">
        <f t="shared" si="5"/>
        <v>87.001891410000013</v>
      </c>
      <c r="AJ12" s="106">
        <v>305.07038912000002</v>
      </c>
      <c r="AK12" s="225">
        <f t="shared" si="6"/>
        <v>-6.9993384658666447E-3</v>
      </c>
    </row>
    <row r="13" spans="1:59" ht="15" customHeight="1">
      <c r="B13" s="49" t="s">
        <v>26</v>
      </c>
      <c r="C13" s="209">
        <v>70.534723999999997</v>
      </c>
      <c r="D13" s="157">
        <v>179.018945</v>
      </c>
      <c r="E13" s="157">
        <v>78.350205000000003</v>
      </c>
      <c r="F13" s="157">
        <v>65.492059999999995</v>
      </c>
      <c r="G13" s="157">
        <v>74.081716999999998</v>
      </c>
      <c r="H13" s="157">
        <v>77.535995</v>
      </c>
      <c r="I13" s="157">
        <v>16.931480000000001</v>
      </c>
      <c r="J13" s="157">
        <f t="shared" si="0"/>
        <v>19.388869</v>
      </c>
      <c r="K13" s="157">
        <v>36.320349</v>
      </c>
      <c r="L13" s="157">
        <f t="shared" si="0"/>
        <v>19.944808999999999</v>
      </c>
      <c r="M13" s="157">
        <v>56.265158</v>
      </c>
      <c r="N13" s="157">
        <f t="shared" si="0"/>
        <v>41.14873</v>
      </c>
      <c r="O13" s="157">
        <v>97.413888</v>
      </c>
      <c r="P13" s="157">
        <v>23.262983999999999</v>
      </c>
      <c r="Q13" s="157">
        <f t="shared" si="1"/>
        <v>26.354983000000001</v>
      </c>
      <c r="R13" s="157">
        <v>49.617967</v>
      </c>
      <c r="S13" s="157">
        <f t="shared" si="2"/>
        <v>41.336659000000004</v>
      </c>
      <c r="T13" s="157">
        <v>90.954626000000005</v>
      </c>
      <c r="U13" s="157">
        <f t="shared" si="3"/>
        <v>22.100726999999992</v>
      </c>
      <c r="V13" s="157">
        <v>113.055353</v>
      </c>
      <c r="W13" s="157">
        <v>20.124116000000001</v>
      </c>
      <c r="X13" s="157">
        <f t="shared" si="4"/>
        <v>33.546731000000001</v>
      </c>
      <c r="Y13" s="157">
        <v>53.670847000000002</v>
      </c>
      <c r="Z13" s="157">
        <f t="shared" si="4"/>
        <v>14.13608</v>
      </c>
      <c r="AA13" s="157">
        <v>67.806927000000002</v>
      </c>
      <c r="AB13" s="157">
        <f t="shared" si="4"/>
        <v>38.635010000000008</v>
      </c>
      <c r="AC13" s="157">
        <v>106.44193700000001</v>
      </c>
      <c r="AD13" s="157">
        <v>45.938058170000005</v>
      </c>
      <c r="AE13" s="157">
        <f t="shared" si="5"/>
        <v>28.290486579999993</v>
      </c>
      <c r="AF13" s="157">
        <v>74.228544749999998</v>
      </c>
      <c r="AG13" s="157">
        <f t="shared" si="5"/>
        <v>29.52814875</v>
      </c>
      <c r="AH13" s="157">
        <v>103.7566935</v>
      </c>
      <c r="AI13" s="308">
        <f t="shared" si="5"/>
        <v>27.234476740000005</v>
      </c>
      <c r="AJ13" s="308">
        <v>130.99117024</v>
      </c>
      <c r="AK13" s="309">
        <f t="shared" si="6"/>
        <v>0.23063497275514622</v>
      </c>
    </row>
    <row r="14" spans="1:59" ht="15" customHeight="1">
      <c r="B14" s="47" t="s">
        <v>156</v>
      </c>
      <c r="C14" s="209">
        <v>-1108.6733032</v>
      </c>
      <c r="D14" s="157">
        <v>-962.47280000000001</v>
      </c>
      <c r="E14" s="157">
        <v>-1276.5917165000001</v>
      </c>
      <c r="F14" s="157">
        <v>-1109.0316087671576</v>
      </c>
      <c r="G14" s="157">
        <v>-1977.7911887</v>
      </c>
      <c r="H14" s="157">
        <v>-1314.1842838662219</v>
      </c>
      <c r="I14" s="157">
        <v>-362.40739132880799</v>
      </c>
      <c r="J14" s="157">
        <f t="shared" si="0"/>
        <v>-379.09051828862835</v>
      </c>
      <c r="K14" s="157">
        <v>-741.49790961743633</v>
      </c>
      <c r="L14" s="157">
        <f t="shared" si="0"/>
        <v>-496.86447416597116</v>
      </c>
      <c r="M14" s="157">
        <v>-1238.3623837834075</v>
      </c>
      <c r="N14" s="157">
        <f t="shared" si="0"/>
        <v>-1225.2877217165924</v>
      </c>
      <c r="O14" s="157">
        <v>-2463.6501054999999</v>
      </c>
      <c r="P14" s="157">
        <v>-1460.3409999999999</v>
      </c>
      <c r="Q14" s="157">
        <f t="shared" si="1"/>
        <v>-1220.4822626999999</v>
      </c>
      <c r="R14" s="157">
        <v>-2680.8232626999998</v>
      </c>
      <c r="S14" s="157">
        <f t="shared" si="2"/>
        <v>-2220.5535594000003</v>
      </c>
      <c r="T14" s="157">
        <v>-4901.3768221</v>
      </c>
      <c r="U14" s="157">
        <f t="shared" si="3"/>
        <v>-1601.5995778999995</v>
      </c>
      <c r="V14" s="157">
        <v>-6502.9763999999996</v>
      </c>
      <c r="W14" s="157">
        <v>-1723.4290000000001</v>
      </c>
      <c r="X14" s="157">
        <f t="shared" si="4"/>
        <v>-1397.2912670999999</v>
      </c>
      <c r="Y14" s="157">
        <v>-3120.7202671</v>
      </c>
      <c r="Z14" s="157">
        <f t="shared" si="4"/>
        <v>-1402.3977329000004</v>
      </c>
      <c r="AA14" s="157">
        <v>-4523.1180000000004</v>
      </c>
      <c r="AB14" s="157">
        <f t="shared" si="4"/>
        <v>-461.02674869999919</v>
      </c>
      <c r="AC14" s="157">
        <v>-4984.1447486999996</v>
      </c>
      <c r="AD14" s="157">
        <v>-883.61937374000001</v>
      </c>
      <c r="AE14" s="157">
        <f t="shared" si="5"/>
        <v>-738.17830653999988</v>
      </c>
      <c r="AF14" s="157">
        <v>-1621.7976802799999</v>
      </c>
      <c r="AG14" s="157">
        <f t="shared" si="5"/>
        <v>-788.95260921999989</v>
      </c>
      <c r="AH14" s="157">
        <v>-2410.7502894999998</v>
      </c>
      <c r="AI14" s="308">
        <f t="shared" si="5"/>
        <v>-1055.4026243800004</v>
      </c>
      <c r="AJ14" s="308">
        <v>-3466.1529138800001</v>
      </c>
      <c r="AK14" s="309">
        <f t="shared" si="6"/>
        <v>-0.30456415520755753</v>
      </c>
    </row>
    <row r="15" spans="1:59" ht="15" customHeight="1">
      <c r="B15" s="47" t="s">
        <v>157</v>
      </c>
      <c r="C15" s="209">
        <v>-182.7214999</v>
      </c>
      <c r="D15" s="157">
        <v>-253.4091</v>
      </c>
      <c r="E15" s="157">
        <v>-94.736666499999998</v>
      </c>
      <c r="F15" s="157">
        <v>-30.753125399999998</v>
      </c>
      <c r="G15" s="157">
        <v>-62.911768000000002</v>
      </c>
      <c r="H15" s="157">
        <v>-59.537700000000001</v>
      </c>
      <c r="I15" s="157">
        <v>-7.859</v>
      </c>
      <c r="J15" s="157">
        <f t="shared" si="0"/>
        <v>-20.482586600000005</v>
      </c>
      <c r="K15" s="157">
        <v>-28.341586600000003</v>
      </c>
      <c r="L15" s="157">
        <f t="shared" si="0"/>
        <v>-20.672948999999999</v>
      </c>
      <c r="M15" s="157">
        <v>-49.014535600000002</v>
      </c>
      <c r="N15" s="157">
        <f t="shared" si="0"/>
        <v>-5.8164793999999986</v>
      </c>
      <c r="O15" s="157">
        <v>-54.831015000000001</v>
      </c>
      <c r="P15" s="157">
        <v>-6.3010000000000002</v>
      </c>
      <c r="Q15" s="157">
        <f t="shared" si="1"/>
        <v>-20.044283399999998</v>
      </c>
      <c r="R15" s="157">
        <v>-26.3452834</v>
      </c>
      <c r="S15" s="157">
        <f t="shared" si="2"/>
        <v>-22.122225800000002</v>
      </c>
      <c r="T15" s="157">
        <v>-48.467509200000002</v>
      </c>
      <c r="U15" s="157">
        <f t="shared" si="3"/>
        <v>-10.4186251</v>
      </c>
      <c r="V15" s="157">
        <v>-58.886134300000002</v>
      </c>
      <c r="W15" s="157">
        <v>-17.248999999999999</v>
      </c>
      <c r="X15" s="157">
        <f t="shared" si="4"/>
        <v>-53.063273200000012</v>
      </c>
      <c r="Y15" s="157">
        <v>-70.312273200000007</v>
      </c>
      <c r="Z15" s="157">
        <f t="shared" si="4"/>
        <v>-56.818726799999993</v>
      </c>
      <c r="AA15" s="157">
        <v>-127.131</v>
      </c>
      <c r="AB15" s="157">
        <f t="shared" si="4"/>
        <v>-40.107398499999988</v>
      </c>
      <c r="AC15" s="157">
        <v>-167.23839849999999</v>
      </c>
      <c r="AD15" s="157">
        <v>-25.634442459999999</v>
      </c>
      <c r="AE15" s="157">
        <f t="shared" si="5"/>
        <v>-30.61491784</v>
      </c>
      <c r="AF15" s="157">
        <v>-56.249360299999999</v>
      </c>
      <c r="AG15" s="157">
        <f t="shared" si="5"/>
        <v>-43.171588750000005</v>
      </c>
      <c r="AH15" s="157">
        <v>-99.420949050000004</v>
      </c>
      <c r="AI15" s="308">
        <f t="shared" si="5"/>
        <v>-25.280136019999986</v>
      </c>
      <c r="AJ15" s="308">
        <v>-124.70108506999999</v>
      </c>
      <c r="AK15" s="309">
        <f t="shared" si="6"/>
        <v>-0.2543513559776166</v>
      </c>
      <c r="AM15" s="91"/>
    </row>
    <row r="16" spans="1:59" ht="15" customHeight="1">
      <c r="B16" s="47" t="s">
        <v>158</v>
      </c>
      <c r="C16" s="209">
        <v>-124.4066</v>
      </c>
      <c r="D16" s="157">
        <v>-112.1888</v>
      </c>
      <c r="E16" s="157">
        <v>-56.891809699999996</v>
      </c>
      <c r="F16" s="157">
        <v>-44.081009084311766</v>
      </c>
      <c r="G16" s="157">
        <v>-45.58029599999999</v>
      </c>
      <c r="H16" s="157">
        <v>-30.665947403427065</v>
      </c>
      <c r="I16" s="157">
        <v>-17.201276962175498</v>
      </c>
      <c r="J16" s="157">
        <f t="shared" si="0"/>
        <v>-18.448897775083573</v>
      </c>
      <c r="K16" s="157">
        <v>-35.650174737259071</v>
      </c>
      <c r="L16" s="157">
        <f t="shared" si="0"/>
        <v>-4.9571082436031162</v>
      </c>
      <c r="M16" s="157">
        <v>-40.607282980862188</v>
      </c>
      <c r="N16" s="157">
        <f t="shared" si="0"/>
        <v>-53.466742419137823</v>
      </c>
      <c r="O16" s="157">
        <v>-94.074025400000011</v>
      </c>
      <c r="P16" s="157">
        <v>-68.132000000000005</v>
      </c>
      <c r="Q16" s="157">
        <f t="shared" si="1"/>
        <v>-45.97549579999999</v>
      </c>
      <c r="R16" s="157">
        <v>-114.1074958</v>
      </c>
      <c r="S16" s="157">
        <f t="shared" si="2"/>
        <v>-44.614808600000018</v>
      </c>
      <c r="T16" s="157">
        <v>-158.72230440000001</v>
      </c>
      <c r="U16" s="157">
        <f t="shared" si="3"/>
        <v>-81.797864799999985</v>
      </c>
      <c r="V16" s="157">
        <v>-240.5201692</v>
      </c>
      <c r="W16" s="157">
        <v>-59.537999999999997</v>
      </c>
      <c r="X16" s="157">
        <f t="shared" si="4"/>
        <v>-27.474184700000009</v>
      </c>
      <c r="Y16" s="157">
        <v>-87.012184700000006</v>
      </c>
      <c r="Z16" s="157">
        <f t="shared" si="4"/>
        <v>-20.195815299999992</v>
      </c>
      <c r="AA16" s="157">
        <v>-107.208</v>
      </c>
      <c r="AB16" s="157">
        <f t="shared" si="4"/>
        <v>24.286404199999993</v>
      </c>
      <c r="AC16" s="157">
        <v>-82.921595800000006</v>
      </c>
      <c r="AD16" s="157">
        <v>-56.078974340000002</v>
      </c>
      <c r="AE16" s="157">
        <f t="shared" si="5"/>
        <v>-9.9789430000001289E-2</v>
      </c>
      <c r="AF16" s="157">
        <v>-56.178763770000003</v>
      </c>
      <c r="AG16" s="157">
        <f t="shared" si="5"/>
        <v>-6.2023186799999976</v>
      </c>
      <c r="AH16" s="157">
        <v>-62.381082450000001</v>
      </c>
      <c r="AI16" s="308">
        <f t="shared" si="5"/>
        <v>-18.969414289999982</v>
      </c>
      <c r="AJ16" s="308">
        <v>-81.350496739999983</v>
      </c>
      <c r="AK16" s="309">
        <f t="shared" si="6"/>
        <v>-1.8946802034410681E-2</v>
      </c>
    </row>
    <row r="17" spans="1:41" ht="15" customHeight="1">
      <c r="B17" s="47" t="s">
        <v>115</v>
      </c>
      <c r="C17" s="211">
        <v>-138.65225700000002</v>
      </c>
      <c r="D17" s="192">
        <v>-61.726571999999997</v>
      </c>
      <c r="E17" s="192">
        <v>-114.199887</v>
      </c>
      <c r="F17" s="192">
        <v>-125.78117999999999</v>
      </c>
      <c r="G17" s="192">
        <v>-116.921768</v>
      </c>
      <c r="H17" s="192">
        <v>-78.788471999999999</v>
      </c>
      <c r="I17" s="192">
        <v>-12.026361</v>
      </c>
      <c r="J17" s="192">
        <f t="shared" si="0"/>
        <v>-3.5786449999999999</v>
      </c>
      <c r="K17" s="192">
        <v>-15.605005999999999</v>
      </c>
      <c r="L17" s="192">
        <f t="shared" si="0"/>
        <v>-19.910331000000003</v>
      </c>
      <c r="M17" s="192">
        <v>-35.515337000000002</v>
      </c>
      <c r="N17" s="192">
        <f t="shared" si="0"/>
        <v>-214.61867599999999</v>
      </c>
      <c r="O17" s="192">
        <v>-250.13401300000001</v>
      </c>
      <c r="P17" s="192">
        <v>-186.06175999999999</v>
      </c>
      <c r="Q17" s="192">
        <f t="shared" si="1"/>
        <v>-57.978471000000013</v>
      </c>
      <c r="R17" s="192">
        <v>-244.04023100000001</v>
      </c>
      <c r="S17" s="192">
        <f t="shared" si="2"/>
        <v>-86.630110000000002</v>
      </c>
      <c r="T17" s="192">
        <v>-330.67034100000001</v>
      </c>
      <c r="U17" s="192">
        <f t="shared" si="3"/>
        <v>-191.43900099999996</v>
      </c>
      <c r="V17" s="192">
        <v>-522.10934199999997</v>
      </c>
      <c r="W17" s="192">
        <v>-222.466036</v>
      </c>
      <c r="X17" s="192">
        <f t="shared" si="4"/>
        <v>-127.61477299999999</v>
      </c>
      <c r="Y17" s="192">
        <v>-350.08080899999999</v>
      </c>
      <c r="Z17" s="192">
        <f t="shared" si="4"/>
        <v>73.840617000000009</v>
      </c>
      <c r="AA17" s="192">
        <v>-276.24019199999998</v>
      </c>
      <c r="AB17" s="192">
        <f t="shared" si="4"/>
        <v>-157.677863</v>
      </c>
      <c r="AC17" s="192">
        <v>-433.91805499999998</v>
      </c>
      <c r="AD17" s="192">
        <v>-145.13366787000001</v>
      </c>
      <c r="AE17" s="192">
        <f t="shared" si="5"/>
        <v>-22.329220910000004</v>
      </c>
      <c r="AF17" s="192">
        <v>-167.46288878000001</v>
      </c>
      <c r="AG17" s="192">
        <f t="shared" si="5"/>
        <v>-29.994517949999988</v>
      </c>
      <c r="AH17" s="192">
        <v>-197.45740673</v>
      </c>
      <c r="AI17" s="353">
        <f t="shared" si="5"/>
        <v>-122.45516878999996</v>
      </c>
      <c r="AJ17" s="353">
        <v>-319.91257551999996</v>
      </c>
      <c r="AK17" s="352">
        <f t="shared" si="6"/>
        <v>-0.26273504447746476</v>
      </c>
    </row>
    <row r="18" spans="1:41" ht="15" customHeight="1">
      <c r="B18" s="47" t="s">
        <v>96</v>
      </c>
      <c r="C18" s="209">
        <v>-332.94342999999998</v>
      </c>
      <c r="D18" s="157">
        <v>-313.61460600000004</v>
      </c>
      <c r="E18" s="157">
        <v>-313.62400199999996</v>
      </c>
      <c r="F18" s="157">
        <v>-322.83439700000002</v>
      </c>
      <c r="G18" s="157">
        <v>-332.42551199999997</v>
      </c>
      <c r="H18" s="157">
        <v>-347.63362100000001</v>
      </c>
      <c r="I18" s="157">
        <v>-89.966842999999997</v>
      </c>
      <c r="J18" s="157">
        <f t="shared" si="0"/>
        <v>-100.93054500000001</v>
      </c>
      <c r="K18" s="157">
        <v>-190.89738800000001</v>
      </c>
      <c r="L18" s="157">
        <f t="shared" si="0"/>
        <v>-88.023155000000003</v>
      </c>
      <c r="M18" s="157">
        <v>-278.92054300000001</v>
      </c>
      <c r="N18" s="157">
        <f t="shared" si="0"/>
        <v>-104.81270899999998</v>
      </c>
      <c r="O18" s="157">
        <v>-383.73325199999999</v>
      </c>
      <c r="P18" s="157">
        <v>-105.27018</v>
      </c>
      <c r="Q18" s="157">
        <f t="shared" si="1"/>
        <v>-111.16771000000001</v>
      </c>
      <c r="R18" s="157">
        <v>-216.43789000000001</v>
      </c>
      <c r="S18" s="157">
        <f t="shared" si="2"/>
        <v>-97.080633000000006</v>
      </c>
      <c r="T18" s="157">
        <v>-313.51852300000002</v>
      </c>
      <c r="U18" s="157">
        <f t="shared" si="3"/>
        <v>-114.92792299999996</v>
      </c>
      <c r="V18" s="157">
        <v>-428.44644599999998</v>
      </c>
      <c r="W18" s="157">
        <v>-112.165846</v>
      </c>
      <c r="X18" s="157">
        <f t="shared" si="4"/>
        <v>-132.60539299999999</v>
      </c>
      <c r="Y18" s="157">
        <v>-244.77123900000001</v>
      </c>
      <c r="Z18" s="157">
        <f t="shared" si="4"/>
        <v>-112.00493500000002</v>
      </c>
      <c r="AA18" s="157">
        <v>-356.77617400000003</v>
      </c>
      <c r="AB18" s="157">
        <f t="shared" si="4"/>
        <v>-132.10227500000002</v>
      </c>
      <c r="AC18" s="157">
        <v>-488.87844900000005</v>
      </c>
      <c r="AD18" s="157">
        <v>-133.75629588999999</v>
      </c>
      <c r="AE18" s="157">
        <f t="shared" si="5"/>
        <v>-156.56348446000004</v>
      </c>
      <c r="AF18" s="157">
        <v>-290.31978035000003</v>
      </c>
      <c r="AG18" s="157">
        <f t="shared" si="5"/>
        <v>-129.02723209999994</v>
      </c>
      <c r="AH18" s="157">
        <v>-419.34701244999997</v>
      </c>
      <c r="AI18" s="308">
        <f t="shared" si="5"/>
        <v>-151.42414836</v>
      </c>
      <c r="AJ18" s="308">
        <v>-570.77116080999997</v>
      </c>
      <c r="AK18" s="309">
        <f t="shared" si="6"/>
        <v>0.16751139670302773</v>
      </c>
    </row>
    <row r="19" spans="1:41" ht="15" customHeight="1">
      <c r="B19" s="24" t="s">
        <v>27</v>
      </c>
      <c r="C19" s="215">
        <v>-360.02636200000001</v>
      </c>
      <c r="D19" s="163">
        <v>-339.342466</v>
      </c>
      <c r="E19" s="163">
        <v>-341.32461599999999</v>
      </c>
      <c r="F19" s="163">
        <v>-327.33749800000004</v>
      </c>
      <c r="G19" s="163">
        <v>-364.22247999999996</v>
      </c>
      <c r="H19" s="163">
        <v>-378.76660600000002</v>
      </c>
      <c r="I19" s="163">
        <v>-94.729956999999999</v>
      </c>
      <c r="J19" s="163">
        <f t="shared" si="0"/>
        <v>-100.575497</v>
      </c>
      <c r="K19" s="163">
        <v>-195.305454</v>
      </c>
      <c r="L19" s="163">
        <f t="shared" si="0"/>
        <v>-111.13120600000002</v>
      </c>
      <c r="M19" s="163">
        <v>-306.43666000000002</v>
      </c>
      <c r="N19" s="163">
        <f t="shared" si="0"/>
        <v>-110.83209499999998</v>
      </c>
      <c r="O19" s="163">
        <v>-417.268755</v>
      </c>
      <c r="P19" s="163">
        <v>-109.189553</v>
      </c>
      <c r="Q19" s="163">
        <f t="shared" si="1"/>
        <v>-109.52188700000001</v>
      </c>
      <c r="R19" s="163">
        <v>-218.71144000000001</v>
      </c>
      <c r="S19" s="163">
        <f t="shared" si="2"/>
        <v>-116.99560699999998</v>
      </c>
      <c r="T19" s="163">
        <v>-335.70704699999999</v>
      </c>
      <c r="U19" s="163">
        <f t="shared" si="3"/>
        <v>-126.98724299999998</v>
      </c>
      <c r="V19" s="163">
        <v>-462.69428999999997</v>
      </c>
      <c r="W19" s="163">
        <v>-125.938142</v>
      </c>
      <c r="X19" s="163">
        <f t="shared" si="4"/>
        <v>-125.78476699999999</v>
      </c>
      <c r="Y19" s="163">
        <v>-251.72290899999999</v>
      </c>
      <c r="Z19" s="163">
        <f t="shared" si="4"/>
        <v>-136.26595900000004</v>
      </c>
      <c r="AA19" s="163">
        <v>-387.98886800000002</v>
      </c>
      <c r="AB19" s="163">
        <f t="shared" si="4"/>
        <v>-148.97681399999999</v>
      </c>
      <c r="AC19" s="163">
        <v>-536.96568200000002</v>
      </c>
      <c r="AD19" s="163">
        <v>-138.60426729</v>
      </c>
      <c r="AE19" s="163">
        <f t="shared" si="5"/>
        <v>-146.79814227999998</v>
      </c>
      <c r="AF19" s="163">
        <v>-285.40240956999997</v>
      </c>
      <c r="AG19" s="163">
        <f t="shared" si="5"/>
        <v>-141.76300744000002</v>
      </c>
      <c r="AH19" s="163">
        <v>-427.16541701</v>
      </c>
      <c r="AI19" s="91">
        <f t="shared" si="5"/>
        <v>-150.58636288999998</v>
      </c>
      <c r="AJ19" s="91">
        <v>-577.75177989999997</v>
      </c>
      <c r="AK19" s="352">
        <f t="shared" si="6"/>
        <v>7.5956619328234831E-2</v>
      </c>
    </row>
    <row r="20" spans="1:41" s="81" customFormat="1" ht="15" customHeight="1">
      <c r="B20" s="49" t="s">
        <v>28</v>
      </c>
      <c r="C20" s="282">
        <v>-264.13541900000001</v>
      </c>
      <c r="D20" s="161">
        <v>-227.23129699999998</v>
      </c>
      <c r="E20" s="161">
        <v>-213.20858900000002</v>
      </c>
      <c r="F20" s="161">
        <v>-239.83107800000002</v>
      </c>
      <c r="G20" s="161">
        <v>-249.956975</v>
      </c>
      <c r="H20" s="161">
        <v>-276.27905099999998</v>
      </c>
      <c r="I20" s="161">
        <v>-59.490751000000003</v>
      </c>
      <c r="J20" s="161">
        <f t="shared" si="0"/>
        <v>-65.458916000000002</v>
      </c>
      <c r="K20" s="161">
        <v>-124.94966700000001</v>
      </c>
      <c r="L20" s="161">
        <f t="shared" si="0"/>
        <v>-79.225920000000002</v>
      </c>
      <c r="M20" s="161">
        <v>-204.17558700000001</v>
      </c>
      <c r="N20" s="161">
        <f t="shared" si="0"/>
        <v>-114.15649300000001</v>
      </c>
      <c r="O20" s="161">
        <v>-318.33208000000002</v>
      </c>
      <c r="P20" s="161">
        <v>-89.570931000000002</v>
      </c>
      <c r="Q20" s="161">
        <f t="shared" si="1"/>
        <v>-66.626474999999999</v>
      </c>
      <c r="R20" s="161">
        <v>-156.197406</v>
      </c>
      <c r="S20" s="161">
        <f t="shared" si="2"/>
        <v>-96.034098999999998</v>
      </c>
      <c r="T20" s="161">
        <v>-252.231505</v>
      </c>
      <c r="U20" s="161">
        <f t="shared" si="3"/>
        <v>-151.25528399999999</v>
      </c>
      <c r="V20" s="161">
        <v>-403.48678899999999</v>
      </c>
      <c r="W20" s="161">
        <v>-97.218008999999995</v>
      </c>
      <c r="X20" s="161">
        <f t="shared" si="4"/>
        <v>-97.989564000000001</v>
      </c>
      <c r="Y20" s="161">
        <v>-195.207573</v>
      </c>
      <c r="Z20" s="161">
        <f t="shared" si="4"/>
        <v>-98.960922000000011</v>
      </c>
      <c r="AA20" s="161">
        <v>-294.16849500000001</v>
      </c>
      <c r="AB20" s="161">
        <f t="shared" si="4"/>
        <v>-152.32764199999997</v>
      </c>
      <c r="AC20" s="161">
        <v>-446.49613699999998</v>
      </c>
      <c r="AD20" s="161">
        <v>-103.94458107999999</v>
      </c>
      <c r="AE20" s="161">
        <f t="shared" si="5"/>
        <v>-110.19996948000001</v>
      </c>
      <c r="AF20" s="161">
        <v>-214.14455056</v>
      </c>
      <c r="AG20" s="161">
        <f t="shared" si="5"/>
        <v>-118.93081677000001</v>
      </c>
      <c r="AH20" s="161">
        <v>-333.07536733000001</v>
      </c>
      <c r="AI20" s="354">
        <f t="shared" si="5"/>
        <v>-183.70244583000004</v>
      </c>
      <c r="AJ20" s="354">
        <v>-516.77781316000005</v>
      </c>
      <c r="AK20" s="352">
        <f t="shared" si="6"/>
        <v>0.15740713152015484</v>
      </c>
      <c r="AL20" s="71"/>
    </row>
    <row r="21" spans="1:41" s="81" customFormat="1" ht="15" customHeight="1" thickBot="1">
      <c r="B21" s="70" t="s">
        <v>141</v>
      </c>
      <c r="C21" s="283"/>
      <c r="D21" s="284"/>
      <c r="E21" s="284"/>
      <c r="F21" s="284"/>
      <c r="G21" s="284"/>
      <c r="H21" s="166">
        <v>-127.44334358936094</v>
      </c>
      <c r="I21" s="158">
        <v>16.5604084645447</v>
      </c>
      <c r="J21" s="158">
        <f t="shared" si="0"/>
        <v>14.639384485188273</v>
      </c>
      <c r="K21" s="158">
        <v>31.199792949732974</v>
      </c>
      <c r="L21" s="166">
        <f t="shared" si="0"/>
        <v>89.943781726484076</v>
      </c>
      <c r="M21" s="166">
        <v>121.14357467621704</v>
      </c>
      <c r="N21" s="166">
        <f t="shared" si="0"/>
        <v>148.52319873378298</v>
      </c>
      <c r="O21" s="166">
        <v>269.66677341000002</v>
      </c>
      <c r="P21" s="166">
        <v>175.407107</v>
      </c>
      <c r="Q21" s="166">
        <f t="shared" si="1"/>
        <v>-139.984703</v>
      </c>
      <c r="R21" s="166">
        <v>35.422404</v>
      </c>
      <c r="S21" s="166">
        <f t="shared" si="2"/>
        <v>194.57801699999999</v>
      </c>
      <c r="T21" s="166">
        <v>230.00042099999999</v>
      </c>
      <c r="U21" s="166">
        <f t="shared" si="3"/>
        <v>627.96089700000005</v>
      </c>
      <c r="V21" s="166">
        <v>857.96131800000001</v>
      </c>
      <c r="W21" s="166">
        <v>-83.467704999999995</v>
      </c>
      <c r="X21" s="166">
        <f t="shared" si="4"/>
        <v>-333.42946800000004</v>
      </c>
      <c r="Y21" s="166">
        <v>-416.89717300000001</v>
      </c>
      <c r="Z21" s="166">
        <f t="shared" si="4"/>
        <v>-206.80987899999997</v>
      </c>
      <c r="AA21" s="166">
        <v>-623.70705199999998</v>
      </c>
      <c r="AB21" s="166">
        <f t="shared" si="4"/>
        <v>1161.8249599999999</v>
      </c>
      <c r="AC21" s="166">
        <v>538.11790800000006</v>
      </c>
      <c r="AD21" s="166">
        <v>177.82271917</v>
      </c>
      <c r="AE21" s="166">
        <f t="shared" si="5"/>
        <v>23.893433490000007</v>
      </c>
      <c r="AF21" s="166">
        <v>201.71615266000001</v>
      </c>
      <c r="AG21" s="166">
        <f t="shared" si="5"/>
        <v>4.5963268000000141</v>
      </c>
      <c r="AH21" s="166">
        <v>206.31247946000002</v>
      </c>
      <c r="AI21" s="106">
        <f t="shared" si="5"/>
        <v>-21.916931430000005</v>
      </c>
      <c r="AJ21" s="106">
        <v>184.39554803000001</v>
      </c>
      <c r="AK21" s="355">
        <f t="shared" si="6"/>
        <v>-0.65733244463962348</v>
      </c>
      <c r="AL21" s="71"/>
    </row>
    <row r="22" spans="1:41" ht="15" customHeight="1">
      <c r="B22" s="90" t="s">
        <v>126</v>
      </c>
      <c r="C22" s="212">
        <v>528.62552412000002</v>
      </c>
      <c r="D22" s="159">
        <v>704.88947399999995</v>
      </c>
      <c r="E22" s="159">
        <v>581.01993500000015</v>
      </c>
      <c r="F22" s="159">
        <v>536.90791500000023</v>
      </c>
      <c r="G22" s="159">
        <f t="shared" ref="G22:AJ22" si="7">G24-G23</f>
        <v>819.29407600000036</v>
      </c>
      <c r="H22" s="159">
        <f t="shared" si="7"/>
        <v>914.02630299999964</v>
      </c>
      <c r="I22" s="159">
        <f t="shared" si="7"/>
        <v>207.92983400000003</v>
      </c>
      <c r="J22" s="159">
        <f t="shared" si="7"/>
        <v>251.67988699999984</v>
      </c>
      <c r="K22" s="159">
        <f t="shared" si="7"/>
        <v>459.60972099999987</v>
      </c>
      <c r="L22" s="159">
        <f t="shared" si="7"/>
        <v>384.54356200000018</v>
      </c>
      <c r="M22" s="159">
        <f t="shared" si="7"/>
        <v>844.1532830000001</v>
      </c>
      <c r="N22" s="159">
        <f t="shared" si="7"/>
        <v>317.53734940999914</v>
      </c>
      <c r="O22" s="159">
        <f t="shared" si="7"/>
        <v>1161.6906324099991</v>
      </c>
      <c r="P22" s="159">
        <f t="shared" si="7"/>
        <v>705.74554299999966</v>
      </c>
      <c r="Q22" s="159">
        <f t="shared" si="7"/>
        <v>454.41135400000013</v>
      </c>
      <c r="R22" s="159">
        <f t="shared" si="7"/>
        <v>1160.1568969999998</v>
      </c>
      <c r="S22" s="159">
        <f t="shared" si="7"/>
        <v>437.45145300000058</v>
      </c>
      <c r="T22" s="159">
        <f t="shared" si="7"/>
        <v>1597.6083500000004</v>
      </c>
      <c r="U22" s="159">
        <f t="shared" si="3"/>
        <v>1100.3764080000005</v>
      </c>
      <c r="V22" s="159">
        <f t="shared" si="7"/>
        <v>2697.984758000001</v>
      </c>
      <c r="W22" s="159">
        <f t="shared" si="7"/>
        <v>841.39657799999986</v>
      </c>
      <c r="X22" s="159">
        <f t="shared" si="7"/>
        <v>1162.0671279999988</v>
      </c>
      <c r="Y22" s="159">
        <f t="shared" si="7"/>
        <v>2003.4637059999986</v>
      </c>
      <c r="Z22" s="159">
        <f t="shared" si="7"/>
        <v>1157.8608119999992</v>
      </c>
      <c r="AA22" s="159">
        <f t="shared" si="7"/>
        <v>3161.3245179999981</v>
      </c>
      <c r="AB22" s="159">
        <f t="shared" si="7"/>
        <v>792.17662200000473</v>
      </c>
      <c r="AC22" s="159">
        <f t="shared" si="7"/>
        <v>3953.5011400000026</v>
      </c>
      <c r="AD22" s="159">
        <f t="shared" si="7"/>
        <v>744.74714793999988</v>
      </c>
      <c r="AE22" s="159">
        <f t="shared" si="7"/>
        <v>732.24498750000021</v>
      </c>
      <c r="AF22" s="159">
        <f t="shared" si="7"/>
        <v>1476.9921354400001</v>
      </c>
      <c r="AG22" s="159">
        <f t="shared" si="7"/>
        <v>721.04886686999942</v>
      </c>
      <c r="AH22" s="159">
        <f t="shared" si="7"/>
        <v>2198.0410023099994</v>
      </c>
      <c r="AI22" s="356">
        <f t="shared" si="7"/>
        <v>704.49383110000065</v>
      </c>
      <c r="AJ22" s="356">
        <f t="shared" si="7"/>
        <v>2902.5348334100004</v>
      </c>
      <c r="AK22" s="357">
        <f t="shared" si="6"/>
        <v>-0.26583179550822178</v>
      </c>
    </row>
    <row r="23" spans="1:41" s="81" customFormat="1" ht="15" customHeight="1" thickBot="1">
      <c r="B23" s="47" t="s">
        <v>74</v>
      </c>
      <c r="C23" s="213">
        <v>-118.021045</v>
      </c>
      <c r="D23" s="158">
        <v>-89.751476999999994</v>
      </c>
      <c r="E23" s="158">
        <v>-180.91272699999999</v>
      </c>
      <c r="F23" s="158">
        <v>118.20657</v>
      </c>
      <c r="G23" s="158">
        <v>46.622749999999996</v>
      </c>
      <c r="H23" s="158">
        <v>7.9116319999999973</v>
      </c>
      <c r="I23" s="158">
        <v>0</v>
      </c>
      <c r="J23" s="106">
        <f>K23-I23</f>
        <v>-0.50749999999999995</v>
      </c>
      <c r="K23" s="158">
        <v>-0.50749999999999995</v>
      </c>
      <c r="L23" s="158">
        <f>M23-K23</f>
        <v>0</v>
      </c>
      <c r="M23" s="158">
        <v>-0.50749999999999995</v>
      </c>
      <c r="N23" s="158">
        <f>O23-M23</f>
        <v>105.646849</v>
      </c>
      <c r="O23" s="158">
        <v>105.13934900000001</v>
      </c>
      <c r="P23" s="158">
        <v>0</v>
      </c>
      <c r="Q23" s="158">
        <f>R23-P23</f>
        <v>24.080770999999995</v>
      </c>
      <c r="R23" s="158">
        <v>24.080770999999995</v>
      </c>
      <c r="S23" s="158">
        <f t="shared" ref="S23:S24" si="8">T23-R23</f>
        <v>0</v>
      </c>
      <c r="T23" s="158">
        <v>24.080770999999995</v>
      </c>
      <c r="U23" s="158">
        <f t="shared" si="3"/>
        <v>-95.869446999999994</v>
      </c>
      <c r="V23" s="158">
        <v>-71.788675999999995</v>
      </c>
      <c r="W23" s="158">
        <v>0</v>
      </c>
      <c r="X23" s="158">
        <f>Y23-W23</f>
        <v>-15.435444</v>
      </c>
      <c r="Y23" s="158">
        <v>-15.435444</v>
      </c>
      <c r="Z23" s="158">
        <f>AA23-Y23</f>
        <v>0</v>
      </c>
      <c r="AA23" s="158">
        <v>-15.435444</v>
      </c>
      <c r="AB23" s="158">
        <f t="shared" si="4"/>
        <v>-436.12152399999997</v>
      </c>
      <c r="AC23" s="158">
        <v>-451.55696799999998</v>
      </c>
      <c r="AD23" s="158">
        <v>0</v>
      </c>
      <c r="AE23" s="158">
        <f t="shared" si="5"/>
        <v>-194.69830974000001</v>
      </c>
      <c r="AF23" s="158">
        <v>-194.69830974000001</v>
      </c>
      <c r="AG23" s="158">
        <f t="shared" si="5"/>
        <v>5.0000011242445908E-8</v>
      </c>
      <c r="AH23" s="158">
        <v>-194.69830969</v>
      </c>
      <c r="AI23" s="358">
        <f t="shared" si="5"/>
        <v>18.12424739000005</v>
      </c>
      <c r="AJ23" s="358">
        <v>-176.57406229999995</v>
      </c>
      <c r="AK23" s="355">
        <f t="shared" si="6"/>
        <v>-0.60896614422302542</v>
      </c>
      <c r="AL23" s="71"/>
    </row>
    <row r="24" spans="1:41" ht="15" customHeight="1" thickBot="1">
      <c r="B24" s="53" t="s">
        <v>107</v>
      </c>
      <c r="C24" s="207">
        <v>410.60649899999999</v>
      </c>
      <c r="D24" s="155">
        <v>615.13799699999993</v>
      </c>
      <c r="E24" s="155">
        <v>400.10720800000013</v>
      </c>
      <c r="F24" s="155">
        <v>655.11448500000029</v>
      </c>
      <c r="G24" s="155">
        <v>865.91682600000036</v>
      </c>
      <c r="H24" s="155">
        <v>921.9379349999997</v>
      </c>
      <c r="I24" s="155">
        <v>207.92983400000003</v>
      </c>
      <c r="J24" s="155">
        <f>K24-I24</f>
        <v>251.17238699999984</v>
      </c>
      <c r="K24" s="155">
        <v>459.10222099999987</v>
      </c>
      <c r="L24" s="155">
        <f>M24-K24</f>
        <v>384.54356200000018</v>
      </c>
      <c r="M24" s="155">
        <v>843.64578300000005</v>
      </c>
      <c r="N24" s="155">
        <f t="shared" ref="N24" si="9">O24-M24</f>
        <v>423.18419840999911</v>
      </c>
      <c r="O24" s="155">
        <v>1266.8299814099992</v>
      </c>
      <c r="P24" s="155">
        <v>705.74554299999966</v>
      </c>
      <c r="Q24" s="155">
        <f>R24-P24</f>
        <v>478.4921250000001</v>
      </c>
      <c r="R24" s="155">
        <v>1184.2376679999998</v>
      </c>
      <c r="S24" s="155">
        <f t="shared" si="8"/>
        <v>437.45145300000058</v>
      </c>
      <c r="T24" s="155">
        <v>1621.6891210000003</v>
      </c>
      <c r="U24" s="155">
        <f t="shared" si="3"/>
        <v>1004.5069610000005</v>
      </c>
      <c r="V24" s="155">
        <v>2626.1960820000008</v>
      </c>
      <c r="W24" s="155">
        <v>841.39657799999986</v>
      </c>
      <c r="X24" s="155">
        <f>Y24-W24</f>
        <v>1146.6316839999988</v>
      </c>
      <c r="Y24" s="155">
        <v>1988.0282619999987</v>
      </c>
      <c r="Z24" s="155">
        <f>AA24-Y24</f>
        <v>1157.8608119999992</v>
      </c>
      <c r="AA24" s="155">
        <v>3145.8890739999979</v>
      </c>
      <c r="AB24" s="155">
        <f t="shared" si="4"/>
        <v>356.05509800000482</v>
      </c>
      <c r="AC24" s="155">
        <v>3501.9441720000027</v>
      </c>
      <c r="AD24" s="155">
        <v>744.74714793999988</v>
      </c>
      <c r="AE24" s="155">
        <f t="shared" si="5"/>
        <v>537.54667776000019</v>
      </c>
      <c r="AF24" s="155">
        <v>1282.2938257000001</v>
      </c>
      <c r="AG24" s="155">
        <f t="shared" si="5"/>
        <v>721.04886691999945</v>
      </c>
      <c r="AH24" s="155">
        <v>2003.3426926199995</v>
      </c>
      <c r="AI24" s="144">
        <f t="shared" si="5"/>
        <v>722.6180784900007</v>
      </c>
      <c r="AJ24" s="144">
        <v>2725.9607711100002</v>
      </c>
      <c r="AK24" s="185">
        <f>+AJ24/AC24-1</f>
        <v>-0.22158645677290423</v>
      </c>
      <c r="AO24" s="73"/>
    </row>
    <row r="25" spans="1:41" ht="15" customHeight="1" thickBot="1">
      <c r="B25" s="47"/>
      <c r="C25" s="209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308"/>
      <c r="AJ25" s="308"/>
      <c r="AK25" s="157"/>
      <c r="AO25" s="31"/>
    </row>
    <row r="26" spans="1:41" ht="13.8" thickBot="1">
      <c r="B26" s="53" t="s">
        <v>64</v>
      </c>
      <c r="C26" s="207">
        <v>27.252495730000003</v>
      </c>
      <c r="D26" s="155">
        <v>30.453787000000002</v>
      </c>
      <c r="E26" s="155">
        <v>27.899553000000001</v>
      </c>
      <c r="F26" s="155">
        <v>28.436803999999999</v>
      </c>
      <c r="G26" s="155">
        <v>40.792726999999999</v>
      </c>
      <c r="H26" s="155">
        <v>28.835398039999998</v>
      </c>
      <c r="I26" s="155">
        <v>2.5156031694332399</v>
      </c>
      <c r="J26" s="155">
        <f>K26-I26</f>
        <v>14.45240889056676</v>
      </c>
      <c r="K26" s="155">
        <v>16.96801206</v>
      </c>
      <c r="L26" s="155">
        <f>M26-K26</f>
        <v>10.70899794</v>
      </c>
      <c r="M26" s="155">
        <v>27.677009999999999</v>
      </c>
      <c r="N26" s="155">
        <f>O26-M26</f>
        <v>7.160339000000004</v>
      </c>
      <c r="O26" s="155">
        <v>34.837349000000003</v>
      </c>
      <c r="P26" s="155">
        <v>-12.267717150000003</v>
      </c>
      <c r="Q26" s="155">
        <f>R26-P26</f>
        <v>13.151219350000002</v>
      </c>
      <c r="R26" s="155">
        <v>0.88350219999999913</v>
      </c>
      <c r="S26" s="155">
        <f t="shared" ref="S26:S27" si="10">T26-R26</f>
        <v>8.8690384500000015</v>
      </c>
      <c r="T26" s="155">
        <v>9.7525406500000003</v>
      </c>
      <c r="U26" s="155">
        <f t="shared" ref="U26:U27" si="11">V26-T26</f>
        <v>-5.4591026500000002</v>
      </c>
      <c r="V26" s="155">
        <v>4.2934380000000001</v>
      </c>
      <c r="W26" s="155">
        <v>17.998595000000002</v>
      </c>
      <c r="X26" s="155">
        <f>Y26-W26</f>
        <v>25.513808229999988</v>
      </c>
      <c r="Y26" s="155">
        <v>43.51240322999999</v>
      </c>
      <c r="Z26" s="155">
        <f>AA26-Y26</f>
        <v>9.3707715300000132</v>
      </c>
      <c r="AA26" s="155">
        <v>52.883174760000003</v>
      </c>
      <c r="AB26" s="155">
        <f t="shared" si="4"/>
        <v>32.037286239999986</v>
      </c>
      <c r="AC26" s="155">
        <v>84.920460999999989</v>
      </c>
      <c r="AD26" s="155">
        <v>20.486162989999997</v>
      </c>
      <c r="AE26" s="155">
        <f t="shared" si="5"/>
        <v>32.222359300000001</v>
      </c>
      <c r="AF26" s="155">
        <v>52.708522289999998</v>
      </c>
      <c r="AG26" s="155">
        <f t="shared" si="5"/>
        <v>27.122853979999995</v>
      </c>
      <c r="AH26" s="155">
        <v>79.831376269999993</v>
      </c>
      <c r="AI26" s="144">
        <f t="shared" si="5"/>
        <v>21.465617670000015</v>
      </c>
      <c r="AJ26" s="144">
        <v>101.29699394000001</v>
      </c>
      <c r="AK26" s="185">
        <f>+AJ26/AC26-1</f>
        <v>0.19284554920162322</v>
      </c>
      <c r="AO26" s="32"/>
    </row>
    <row r="27" spans="1:41" s="81" customFormat="1">
      <c r="A27" s="85"/>
      <c r="B27" s="90" t="s">
        <v>32</v>
      </c>
      <c r="C27" s="212">
        <v>27.14478021</v>
      </c>
      <c r="D27" s="159">
        <v>30.67993384</v>
      </c>
      <c r="E27" s="159">
        <v>28.284626320000001</v>
      </c>
      <c r="F27" s="159">
        <v>28.574073559999999</v>
      </c>
      <c r="G27" s="159">
        <v>37.307775359999994</v>
      </c>
      <c r="H27" s="159">
        <v>28.247252790000005</v>
      </c>
      <c r="I27" s="159">
        <v>2.7243016294332407</v>
      </c>
      <c r="J27" s="159">
        <f>K27-I27</f>
        <v>14.25586282056676</v>
      </c>
      <c r="K27" s="159">
        <v>16.98016445</v>
      </c>
      <c r="L27" s="159">
        <f>M27-K27</f>
        <v>10.652068570000001</v>
      </c>
      <c r="M27" s="159">
        <v>27.632233020000001</v>
      </c>
      <c r="N27" s="159">
        <f>O27-M27</f>
        <v>7.0440789299999977</v>
      </c>
      <c r="O27" s="159">
        <v>34.676311949999999</v>
      </c>
      <c r="P27" s="159">
        <v>-12.260145140000002</v>
      </c>
      <c r="Q27" s="159">
        <f>R27-P27</f>
        <v>13.033428480000001</v>
      </c>
      <c r="R27" s="159">
        <v>0.7732833399999991</v>
      </c>
      <c r="S27" s="159">
        <f t="shared" si="10"/>
        <v>8.7186497200000019</v>
      </c>
      <c r="T27" s="159">
        <v>9.4919330600000009</v>
      </c>
      <c r="U27" s="159">
        <f t="shared" si="11"/>
        <v>-5.8546291700000008</v>
      </c>
      <c r="V27" s="159">
        <v>3.6373038900000001</v>
      </c>
      <c r="W27" s="159">
        <v>18.097790490000001</v>
      </c>
      <c r="X27" s="159">
        <f>Y27-W27</f>
        <v>25.689317699999989</v>
      </c>
      <c r="Y27" s="159">
        <v>43.787108189999991</v>
      </c>
      <c r="Z27" s="159">
        <f>AA27-Y27</f>
        <v>9.5554306300000107</v>
      </c>
      <c r="AA27" s="159">
        <v>53.342538820000001</v>
      </c>
      <c r="AB27" s="159">
        <f t="shared" si="4"/>
        <v>31.904486419999984</v>
      </c>
      <c r="AC27" s="159">
        <v>85.247025239999985</v>
      </c>
      <c r="AD27" s="159">
        <v>20.516730259999999</v>
      </c>
      <c r="AE27" s="159">
        <f t="shared" si="5"/>
        <v>32.41029039</v>
      </c>
      <c r="AF27" s="159">
        <v>52.927020649999996</v>
      </c>
      <c r="AG27" s="159">
        <f t="shared" si="5"/>
        <v>26.993511230000003</v>
      </c>
      <c r="AH27" s="159">
        <v>79.920531879999999</v>
      </c>
      <c r="AI27" s="356">
        <f t="shared" si="5"/>
        <v>21.489543999999981</v>
      </c>
      <c r="AJ27" s="356">
        <v>101.41007587999998</v>
      </c>
      <c r="AK27" s="357">
        <f>+AJ27/AC27-1</f>
        <v>0.18960251802916761</v>
      </c>
      <c r="AL27" s="85"/>
      <c r="AO27" s="31"/>
    </row>
    <row r="28" spans="1:41" hidden="1">
      <c r="B28" s="92" t="s">
        <v>34</v>
      </c>
      <c r="C28" s="209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308"/>
      <c r="AJ28" s="308"/>
      <c r="AK28" s="357" t="e">
        <f>+#REF!/#REF!-1</f>
        <v>#REF!</v>
      </c>
      <c r="AO28" s="32"/>
    </row>
    <row r="29" spans="1:41">
      <c r="B29" s="92" t="s">
        <v>35</v>
      </c>
      <c r="C29" s="209">
        <v>27.25532557</v>
      </c>
      <c r="D29" s="157">
        <v>30.92597147</v>
      </c>
      <c r="E29" s="157">
        <v>28.1832569</v>
      </c>
      <c r="F29" s="157">
        <v>29.911382660000001</v>
      </c>
      <c r="G29" s="157">
        <v>38.503006669999998</v>
      </c>
      <c r="H29" s="157">
        <v>28.136016059999996</v>
      </c>
      <c r="I29" s="157">
        <v>2.8168670694332403</v>
      </c>
      <c r="J29" s="157">
        <f>K29-I29</f>
        <v>14.654901620566758</v>
      </c>
      <c r="K29" s="157">
        <v>17.471768689999998</v>
      </c>
      <c r="L29" s="157">
        <f>M29-K29</f>
        <v>10.775377779999999</v>
      </c>
      <c r="M29" s="157">
        <v>28.247146469999997</v>
      </c>
      <c r="N29" s="157">
        <f>O29-M29</f>
        <v>7.7235878700000029</v>
      </c>
      <c r="O29" s="157">
        <v>35.97073434</v>
      </c>
      <c r="P29" s="157">
        <v>-8.7719745500000013</v>
      </c>
      <c r="Q29" s="157">
        <f>R29-P29</f>
        <v>14.455359400000001</v>
      </c>
      <c r="R29" s="157">
        <v>5.6833848499999995</v>
      </c>
      <c r="S29" s="157">
        <f t="shared" ref="S29" si="12">T29-R29</f>
        <v>7.4606729500000011</v>
      </c>
      <c r="T29" s="157">
        <v>13.144057800000001</v>
      </c>
      <c r="U29" s="157">
        <f t="shared" ref="U29" si="13">V29-T29</f>
        <v>-8.8174832000000016</v>
      </c>
      <c r="V29" s="157">
        <v>4.3265745999999998</v>
      </c>
      <c r="W29" s="157">
        <v>14.023605029999999</v>
      </c>
      <c r="X29" s="157">
        <f>Y29-W29</f>
        <v>24.261032960000001</v>
      </c>
      <c r="Y29" s="157">
        <v>38.28463799</v>
      </c>
      <c r="Z29" s="157">
        <f>AA29-Y29</f>
        <v>8.6496245399999978</v>
      </c>
      <c r="AA29" s="157">
        <v>46.934262529999998</v>
      </c>
      <c r="AB29" s="157">
        <f t="shared" si="4"/>
        <v>31.258698319999993</v>
      </c>
      <c r="AC29" s="157">
        <v>78.192960849999992</v>
      </c>
      <c r="AD29" s="157">
        <v>20.927966379999997</v>
      </c>
      <c r="AE29" s="157">
        <f t="shared" si="5"/>
        <v>31.301053210000003</v>
      </c>
      <c r="AF29" s="157">
        <v>52.22901959</v>
      </c>
      <c r="AG29" s="157">
        <f t="shared" si="5"/>
        <v>27.949772020000005</v>
      </c>
      <c r="AH29" s="157">
        <v>80.178791610000005</v>
      </c>
      <c r="AI29" s="308">
        <f t="shared" si="5"/>
        <v>20.275963329999996</v>
      </c>
      <c r="AJ29" s="308">
        <v>100.45475494</v>
      </c>
      <c r="AK29" s="309">
        <f>+AJ29/AC29-1</f>
        <v>0.28470330126909382</v>
      </c>
      <c r="AO29" s="32"/>
    </row>
    <row r="30" spans="1:41" hidden="1">
      <c r="B30" s="92" t="s">
        <v>36</v>
      </c>
      <c r="C30" s="209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308"/>
      <c r="AJ30" s="308"/>
      <c r="AK30" s="357" t="e">
        <f>+#REF!/#REF!-1</f>
        <v>#REF!</v>
      </c>
      <c r="AO30" s="32"/>
    </row>
    <row r="31" spans="1:41">
      <c r="B31" s="92" t="s">
        <v>37</v>
      </c>
      <c r="C31" s="209">
        <v>-0.11054536000000002</v>
      </c>
      <c r="D31" s="157">
        <v>-0.24603763000000003</v>
      </c>
      <c r="E31" s="157">
        <v>0.10136942000000104</v>
      </c>
      <c r="F31" s="157">
        <v>-1.3373090999999999</v>
      </c>
      <c r="G31" s="157">
        <v>-1.19523131</v>
      </c>
      <c r="H31" s="157">
        <v>0.11123672999999457</v>
      </c>
      <c r="I31" s="157">
        <v>-9.2565439999999999E-2</v>
      </c>
      <c r="J31" s="157">
        <f>K31-I31</f>
        <v>-0.39903880000000003</v>
      </c>
      <c r="K31" s="157">
        <v>-0.49160424000000003</v>
      </c>
      <c r="L31" s="157">
        <f>M31-K31</f>
        <v>-0.12330921000000028</v>
      </c>
      <c r="M31" s="157">
        <v>-0.61491345000000031</v>
      </c>
      <c r="N31" s="157">
        <f>O31-M31</f>
        <v>-0.67950894000000084</v>
      </c>
      <c r="O31" s="157">
        <v>-1.2944223900000011</v>
      </c>
      <c r="P31" s="157">
        <v>-3.4957426000000016</v>
      </c>
      <c r="Q31" s="157">
        <f>R31-P31</f>
        <v>-1.4143589099999989</v>
      </c>
      <c r="R31" s="157">
        <v>-4.9101015100000005</v>
      </c>
      <c r="S31" s="157">
        <f t="shared" ref="S31:S33" si="14">T31-R31</f>
        <v>1.2579767700000004</v>
      </c>
      <c r="T31" s="157">
        <v>-3.6521247400000001</v>
      </c>
      <c r="U31" s="157">
        <f t="shared" ref="U31:U33" si="15">V31-T31</f>
        <v>2.9628540300000004</v>
      </c>
      <c r="V31" s="157">
        <v>-0.68927070999999973</v>
      </c>
      <c r="W31" s="157">
        <f>W27-W29</f>
        <v>4.0741854600000025</v>
      </c>
      <c r="X31" s="157">
        <f>Y31-W31</f>
        <v>1.4282847399999881</v>
      </c>
      <c r="Y31" s="157">
        <f>Y27-Y29</f>
        <v>5.5024701999999905</v>
      </c>
      <c r="Z31" s="157">
        <f>AA31-Y31</f>
        <v>0.90580609000001289</v>
      </c>
      <c r="AA31" s="157">
        <v>6.4082762900000034</v>
      </c>
      <c r="AB31" s="157">
        <f t="shared" si="4"/>
        <v>0.6457880999999901</v>
      </c>
      <c r="AC31" s="157">
        <v>7.0540643899999935</v>
      </c>
      <c r="AD31" s="157">
        <v>-0.38066884999999928</v>
      </c>
      <c r="AE31" s="157">
        <f t="shared" si="5"/>
        <v>1.0786699099999995</v>
      </c>
      <c r="AF31" s="157">
        <v>0.69800106000000006</v>
      </c>
      <c r="AG31" s="157">
        <f t="shared" si="5"/>
        <v>-0.95626079000000608</v>
      </c>
      <c r="AH31" s="157">
        <v>-0.25825973000000602</v>
      </c>
      <c r="AI31" s="308">
        <f t="shared" si="5"/>
        <v>1.213580670000006</v>
      </c>
      <c r="AJ31" s="308">
        <v>0.95532094000000012</v>
      </c>
      <c r="AK31" s="309">
        <f>+AJ31/AC31-1</f>
        <v>-0.86457155943256125</v>
      </c>
      <c r="AO31" s="32"/>
    </row>
    <row r="32" spans="1:41" s="81" customFormat="1">
      <c r="A32" s="85"/>
      <c r="B32" s="90" t="s">
        <v>33</v>
      </c>
      <c r="C32" s="212">
        <v>0.10771551999999995</v>
      </c>
      <c r="D32" s="159">
        <v>-0.22614694999999996</v>
      </c>
      <c r="E32" s="159">
        <v>-0.38507332000000005</v>
      </c>
      <c r="F32" s="159">
        <v>-0.13727</v>
      </c>
      <c r="G32" s="159">
        <v>3.48495117</v>
      </c>
      <c r="H32" s="159">
        <v>0.58814513999999996</v>
      </c>
      <c r="I32" s="159">
        <v>-0.20869827999999999</v>
      </c>
      <c r="J32" s="159">
        <f>K32-I32</f>
        <v>0.20869827999999999</v>
      </c>
      <c r="K32" s="159">
        <v>0</v>
      </c>
      <c r="L32" s="159">
        <f>M32-K32</f>
        <v>4.47759E-2</v>
      </c>
      <c r="M32" s="159">
        <v>4.47759E-2</v>
      </c>
      <c r="N32" s="159">
        <f>O32-M32</f>
        <v>0.11626069999999999</v>
      </c>
      <c r="O32" s="159">
        <v>0.1610366</v>
      </c>
      <c r="P32" s="159">
        <v>-7.5720100000000005E-3</v>
      </c>
      <c r="Q32" s="159">
        <f>R32-P32</f>
        <v>0.11779087000000001</v>
      </c>
      <c r="R32" s="159">
        <v>0.11021886</v>
      </c>
      <c r="S32" s="159">
        <f t="shared" si="14"/>
        <v>0.15038873</v>
      </c>
      <c r="T32" s="159">
        <v>0.26060759</v>
      </c>
      <c r="U32" s="159">
        <f t="shared" si="15"/>
        <v>0.39552626000000002</v>
      </c>
      <c r="V32" s="159">
        <v>0.65613385000000002</v>
      </c>
      <c r="W32" s="159">
        <v>-9.9195530000000004E-2</v>
      </c>
      <c r="X32" s="159">
        <f>Y32-W32</f>
        <v>-0.17550942999999999</v>
      </c>
      <c r="Y32" s="159">
        <v>-0.27470496</v>
      </c>
      <c r="Z32" s="159">
        <f>AA32-Y32</f>
        <v>-0.18465910000000002</v>
      </c>
      <c r="AA32" s="159">
        <v>-0.45936406000000002</v>
      </c>
      <c r="AB32" s="159">
        <f t="shared" si="4"/>
        <v>0.13279953999999999</v>
      </c>
      <c r="AC32" s="159">
        <v>-0.32656452000000002</v>
      </c>
      <c r="AD32" s="159">
        <v>-3.0567270000000001E-2</v>
      </c>
      <c r="AE32" s="159">
        <f t="shared" si="5"/>
        <v>-0.18793108999999997</v>
      </c>
      <c r="AF32" s="159">
        <v>-0.21849835999999997</v>
      </c>
      <c r="AG32" s="159">
        <f t="shared" si="5"/>
        <v>0.12934274999999998</v>
      </c>
      <c r="AH32" s="159">
        <v>-8.9155609999999996E-2</v>
      </c>
      <c r="AI32" s="356">
        <f t="shared" si="5"/>
        <v>-2.392633000000001E-2</v>
      </c>
      <c r="AJ32" s="356">
        <v>-0.11308194000000001</v>
      </c>
      <c r="AK32" s="357">
        <f t="shared" ref="AK32" si="16">+AJ32/AC32-1</f>
        <v>-0.65372251706952123</v>
      </c>
      <c r="AL32" s="85"/>
      <c r="AO32" s="31"/>
    </row>
    <row r="33" spans="1:41">
      <c r="B33" s="92" t="s">
        <v>38</v>
      </c>
      <c r="C33" s="209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f>K33-I33</f>
        <v>0</v>
      </c>
      <c r="K33" s="157">
        <v>0</v>
      </c>
      <c r="L33" s="157">
        <f>M33-K33</f>
        <v>0</v>
      </c>
      <c r="M33" s="157">
        <v>0</v>
      </c>
      <c r="N33" s="157">
        <f>O33-M33</f>
        <v>0</v>
      </c>
      <c r="O33" s="157">
        <v>0</v>
      </c>
      <c r="P33" s="157">
        <v>0</v>
      </c>
      <c r="Q33" s="157">
        <f>R33-P33</f>
        <v>0</v>
      </c>
      <c r="R33" s="157">
        <v>0</v>
      </c>
      <c r="S33" s="157">
        <f t="shared" si="14"/>
        <v>0</v>
      </c>
      <c r="T33" s="157">
        <v>0</v>
      </c>
      <c r="U33" s="157">
        <f t="shared" si="15"/>
        <v>0</v>
      </c>
      <c r="V33" s="157">
        <v>0</v>
      </c>
      <c r="W33" s="157">
        <v>0</v>
      </c>
      <c r="X33" s="157">
        <f>Y33-W33</f>
        <v>0</v>
      </c>
      <c r="Y33" s="157">
        <v>0</v>
      </c>
      <c r="Z33" s="157">
        <f>AA33-Y33</f>
        <v>0</v>
      </c>
      <c r="AA33" s="157">
        <v>0</v>
      </c>
      <c r="AB33" s="157">
        <f t="shared" si="4"/>
        <v>0</v>
      </c>
      <c r="AC33" s="157">
        <v>0</v>
      </c>
      <c r="AD33" s="157">
        <v>0</v>
      </c>
      <c r="AE33" s="157">
        <f t="shared" si="5"/>
        <v>0</v>
      </c>
      <c r="AF33" s="157">
        <v>0</v>
      </c>
      <c r="AG33" s="157">
        <f t="shared" si="5"/>
        <v>0</v>
      </c>
      <c r="AH33" s="157">
        <v>0</v>
      </c>
      <c r="AI33" s="308">
        <f t="shared" si="5"/>
        <v>0</v>
      </c>
      <c r="AJ33" s="308">
        <v>0</v>
      </c>
      <c r="AK33" s="357" t="s">
        <v>85</v>
      </c>
      <c r="AO33" s="32"/>
    </row>
    <row r="34" spans="1:41" hidden="1">
      <c r="B34" s="92" t="s">
        <v>39</v>
      </c>
      <c r="C34" s="209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308"/>
      <c r="AJ34" s="308"/>
      <c r="AK34" s="357" t="e">
        <f>+#REF!/#REF!-1</f>
        <v>#REF!</v>
      </c>
      <c r="AO34" s="32"/>
    </row>
    <row r="35" spans="1:41" hidden="1">
      <c r="B35" s="92" t="s">
        <v>40</v>
      </c>
      <c r="C35" s="209"/>
      <c r="D35" s="157"/>
      <c r="E35" s="157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91"/>
      <c r="AJ35" s="91"/>
      <c r="AK35" s="357" t="e">
        <f>+#REF!/#REF!-1</f>
        <v>#REF!</v>
      </c>
      <c r="AO35" s="32"/>
    </row>
    <row r="36" spans="1:41" ht="13.8" thickBot="1">
      <c r="B36" s="235" t="s">
        <v>37</v>
      </c>
      <c r="C36" s="213">
        <v>0.10771551999999995</v>
      </c>
      <c r="D36" s="158">
        <v>-0.22614694999999996</v>
      </c>
      <c r="E36" s="158">
        <v>-0.38507332000000005</v>
      </c>
      <c r="F36" s="158">
        <v>-0.13727</v>
      </c>
      <c r="G36" s="158">
        <v>3.48495117</v>
      </c>
      <c r="H36" s="158">
        <v>0.6</v>
      </c>
      <c r="I36" s="158">
        <v>-0.20869827999999999</v>
      </c>
      <c r="J36" s="166">
        <f>K36-I36</f>
        <v>0.20869827999999999</v>
      </c>
      <c r="K36" s="166">
        <v>0</v>
      </c>
      <c r="L36" s="166">
        <f>M36-K36</f>
        <v>4.47759E-2</v>
      </c>
      <c r="M36" s="166">
        <v>4.47759E-2</v>
      </c>
      <c r="N36" s="166">
        <f>O36-M36</f>
        <v>0.11626069999999999</v>
      </c>
      <c r="O36" s="166">
        <v>0.1610366</v>
      </c>
      <c r="P36" s="166">
        <v>0</v>
      </c>
      <c r="Q36" s="166">
        <f>R36-P36</f>
        <v>0.11021886</v>
      </c>
      <c r="R36" s="166">
        <v>0.11021886</v>
      </c>
      <c r="S36" s="166">
        <f t="shared" ref="S36" si="17">T36-R36</f>
        <v>0.15038873</v>
      </c>
      <c r="T36" s="166">
        <v>0.26060759</v>
      </c>
      <c r="U36" s="166">
        <f t="shared" ref="U36" si="18">V36-T36</f>
        <v>0.39552626000000002</v>
      </c>
      <c r="V36" s="166">
        <v>0.65613385000000002</v>
      </c>
      <c r="W36" s="166">
        <v>-9.9195530000000004E-2</v>
      </c>
      <c r="X36" s="166">
        <f>Y36-W36</f>
        <v>-0.17550942999999999</v>
      </c>
      <c r="Y36" s="166">
        <v>-0.27470496</v>
      </c>
      <c r="Z36" s="166">
        <f>AA36-Y36</f>
        <v>-0.18465910000000002</v>
      </c>
      <c r="AA36" s="166">
        <v>-0.45936406000000002</v>
      </c>
      <c r="AB36" s="166">
        <f t="shared" ref="AB36" si="19">AC36-AA36</f>
        <v>0.13279953999999999</v>
      </c>
      <c r="AC36" s="166">
        <v>-0.32656452000000002</v>
      </c>
      <c r="AD36" s="166">
        <v>0</v>
      </c>
      <c r="AE36" s="166">
        <f t="shared" ref="AE36" si="20">AF36-AD36</f>
        <v>-0.21849835999999997</v>
      </c>
      <c r="AF36" s="166">
        <v>-0.21849835999999997</v>
      </c>
      <c r="AG36" s="166">
        <f t="shared" ref="AG36" si="21">AH36-AF36</f>
        <v>0.12934274999999998</v>
      </c>
      <c r="AH36" s="166">
        <v>-8.9155609999999996E-2</v>
      </c>
      <c r="AI36" s="106">
        <f t="shared" ref="AI36" si="22">AJ36-AH36</f>
        <v>-2.392633000000001E-2</v>
      </c>
      <c r="AJ36" s="106">
        <v>-0.11308194000000001</v>
      </c>
      <c r="AK36" s="355">
        <f>+AJ36/AC36-1</f>
        <v>-0.65372251706952123</v>
      </c>
      <c r="AO36" s="32"/>
    </row>
    <row r="37" spans="1:41">
      <c r="B37" s="92"/>
      <c r="C37" s="209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308"/>
      <c r="AJ37" s="308"/>
      <c r="AK37" s="309"/>
      <c r="AO37" s="32"/>
    </row>
    <row r="38" spans="1:41">
      <c r="B38" s="47" t="s">
        <v>65</v>
      </c>
      <c r="C38" s="209">
        <v>6.9092269999999996</v>
      </c>
      <c r="D38" s="157">
        <v>6.0320390000000002</v>
      </c>
      <c r="E38" s="157">
        <v>11.154376000000001</v>
      </c>
      <c r="F38" s="157">
        <v>8.8410220000000006</v>
      </c>
      <c r="G38" s="157">
        <v>6.111421</v>
      </c>
      <c r="H38" s="157">
        <v>10.27895</v>
      </c>
      <c r="I38" s="157">
        <v>0.97816999999999998</v>
      </c>
      <c r="J38" s="157">
        <f>K38-I38</f>
        <v>1.1063770000000002</v>
      </c>
      <c r="K38" s="157">
        <v>2.0845470000000001</v>
      </c>
      <c r="L38" s="157">
        <f>M38-K38</f>
        <v>12.461131999999999</v>
      </c>
      <c r="M38" s="157">
        <v>14.545679</v>
      </c>
      <c r="N38" s="157">
        <f>O38-M38</f>
        <v>4.9881749999999982</v>
      </c>
      <c r="O38" s="157">
        <v>19.533853999999998</v>
      </c>
      <c r="P38" s="157">
        <v>1.080403</v>
      </c>
      <c r="Q38" s="157">
        <f>R38-P38</f>
        <v>1.059469</v>
      </c>
      <c r="R38" s="157">
        <v>2.139872</v>
      </c>
      <c r="S38" s="157">
        <f t="shared" ref="S38:S41" si="23">T38-R38</f>
        <v>0.77088899999999994</v>
      </c>
      <c r="T38" s="157">
        <v>2.9107609999999999</v>
      </c>
      <c r="U38" s="157">
        <f t="shared" ref="U38:U50" si="24">V38-T38</f>
        <v>5.102536999999999</v>
      </c>
      <c r="V38" s="157">
        <v>8.0132979999999989</v>
      </c>
      <c r="W38" s="157">
        <v>0.95984700000000001</v>
      </c>
      <c r="X38" s="157">
        <f>Y38-W38</f>
        <v>1.0322369999999998</v>
      </c>
      <c r="Y38" s="157">
        <v>1.992084</v>
      </c>
      <c r="Z38" s="157">
        <f>AA38-Y38</f>
        <v>1.9109049999999999</v>
      </c>
      <c r="AA38" s="157">
        <v>3.9029889999999998</v>
      </c>
      <c r="AB38" s="157">
        <f t="shared" ref="AB38:AB41" si="25">AC38-AA38</f>
        <v>4.1281680000000005</v>
      </c>
      <c r="AC38" s="157">
        <v>8.0311570000000003</v>
      </c>
      <c r="AD38" s="157">
        <v>1.2092372499999999</v>
      </c>
      <c r="AE38" s="157">
        <f t="shared" ref="AE38:AE41" si="26">AF38-AD38</f>
        <v>1.8809994700000001</v>
      </c>
      <c r="AF38" s="157">
        <v>3.09023672</v>
      </c>
      <c r="AG38" s="157">
        <f t="shared" ref="AG38:AG41" si="27">AH38-AF38</f>
        <v>1.7141578500000003</v>
      </c>
      <c r="AH38" s="157">
        <v>4.8043945700000004</v>
      </c>
      <c r="AI38" s="308">
        <f t="shared" ref="AI38:AI41" si="28">AJ38-AH38</f>
        <v>6.1138527899999984</v>
      </c>
      <c r="AJ38" s="308">
        <v>10.918247359999999</v>
      </c>
      <c r="AK38" s="309">
        <f>+AJ38/AC38-1</f>
        <v>0.3594862309378335</v>
      </c>
      <c r="AO38" s="32"/>
    </row>
    <row r="39" spans="1:41" ht="15" customHeight="1">
      <c r="B39" s="49" t="s">
        <v>29</v>
      </c>
      <c r="C39" s="209">
        <v>31.669623999999999</v>
      </c>
      <c r="D39" s="157">
        <v>31.055152999999997</v>
      </c>
      <c r="E39" s="157">
        <v>36.034785999999997</v>
      </c>
      <c r="F39" s="157">
        <v>32.089697999999999</v>
      </c>
      <c r="G39" s="157">
        <v>32.759810999999999</v>
      </c>
      <c r="H39" s="157">
        <v>32.127122</v>
      </c>
      <c r="I39" s="157">
        <v>11.127541000000001</v>
      </c>
      <c r="J39" s="157">
        <f>K39-I39</f>
        <v>8.1872889999999998</v>
      </c>
      <c r="K39" s="157">
        <v>19.314830000000001</v>
      </c>
      <c r="L39" s="157">
        <f>M39-K39</f>
        <v>10.048161999999998</v>
      </c>
      <c r="M39" s="157">
        <v>29.362991999999998</v>
      </c>
      <c r="N39" s="157">
        <f>O39-M39</f>
        <v>9.0179100000000005</v>
      </c>
      <c r="O39" s="157">
        <v>38.380901999999999</v>
      </c>
      <c r="P39" s="157">
        <v>9.0048279999999998</v>
      </c>
      <c r="Q39" s="157">
        <f>R39-P39</f>
        <v>8.8554020000000016</v>
      </c>
      <c r="R39" s="157">
        <v>17.860230000000001</v>
      </c>
      <c r="S39" s="157">
        <f t="shared" si="23"/>
        <v>8.8968419999999995</v>
      </c>
      <c r="T39" s="157">
        <v>26.757072000000001</v>
      </c>
      <c r="U39" s="157">
        <f t="shared" si="24"/>
        <v>13.374569000000001</v>
      </c>
      <c r="V39" s="157">
        <v>40.131641000000002</v>
      </c>
      <c r="W39" s="157">
        <v>16.068460000000002</v>
      </c>
      <c r="X39" s="157">
        <f>Y39-W39</f>
        <v>16.936208000000001</v>
      </c>
      <c r="Y39" s="157">
        <v>33.004668000000002</v>
      </c>
      <c r="Z39" s="157">
        <f>AA39-Y39</f>
        <v>20.309142999999999</v>
      </c>
      <c r="AA39" s="157">
        <v>53.313811000000001</v>
      </c>
      <c r="AB39" s="157">
        <f t="shared" si="25"/>
        <v>15.955747999999986</v>
      </c>
      <c r="AC39" s="157">
        <v>69.269558999999987</v>
      </c>
      <c r="AD39" s="157">
        <v>23.138401479999999</v>
      </c>
      <c r="AE39" s="157">
        <f t="shared" si="26"/>
        <v>20.694222249999996</v>
      </c>
      <c r="AF39" s="157">
        <v>43.832623729999995</v>
      </c>
      <c r="AG39" s="157">
        <f t="shared" si="27"/>
        <v>19.648902100000001</v>
      </c>
      <c r="AH39" s="157">
        <v>63.481525829999995</v>
      </c>
      <c r="AI39" s="308">
        <f t="shared" si="28"/>
        <v>18.330308529999996</v>
      </c>
      <c r="AJ39" s="308">
        <v>81.811834359999992</v>
      </c>
      <c r="AK39" s="309">
        <f>+AJ39/AC39-1</f>
        <v>0.1810647496687543</v>
      </c>
      <c r="AO39" s="32"/>
    </row>
    <row r="40" spans="1:41" ht="15" customHeight="1">
      <c r="B40" s="47" t="s">
        <v>95</v>
      </c>
      <c r="C40" s="209">
        <v>-184.219944</v>
      </c>
      <c r="D40" s="157">
        <v>-135.187299</v>
      </c>
      <c r="E40" s="157">
        <v>-129.63409300000001</v>
      </c>
      <c r="F40" s="157">
        <v>-127.442464</v>
      </c>
      <c r="G40" s="157">
        <v>-110.395101</v>
      </c>
      <c r="H40" s="157">
        <v>-81.030290999999991</v>
      </c>
      <c r="I40" s="157">
        <v>-18.041914999999999</v>
      </c>
      <c r="J40" s="157">
        <f>K40-I40</f>
        <v>-19.832887000000003</v>
      </c>
      <c r="K40" s="157">
        <v>-37.874802000000003</v>
      </c>
      <c r="L40" s="157">
        <f>M40-K40</f>
        <v>-20.082583</v>
      </c>
      <c r="M40" s="157">
        <v>-57.957385000000002</v>
      </c>
      <c r="N40" s="157">
        <f>O40-M40</f>
        <v>-19.856760000000008</v>
      </c>
      <c r="O40" s="157">
        <v>-77.814145000000011</v>
      </c>
      <c r="P40" s="157">
        <v>-21.289967000000001</v>
      </c>
      <c r="Q40" s="157">
        <f>R40-P40</f>
        <v>-21.861285999999996</v>
      </c>
      <c r="R40" s="157">
        <v>-43.151252999999997</v>
      </c>
      <c r="S40" s="157">
        <f t="shared" si="23"/>
        <v>-25.777132000000009</v>
      </c>
      <c r="T40" s="157">
        <v>-68.928385000000006</v>
      </c>
      <c r="U40" s="157">
        <f t="shared" si="24"/>
        <v>-32.774472999999986</v>
      </c>
      <c r="V40" s="157">
        <v>-101.70285799999999</v>
      </c>
      <c r="W40" s="157">
        <v>-38.383699999999997</v>
      </c>
      <c r="X40" s="157">
        <f>Y40-W40</f>
        <v>-40.396632000000004</v>
      </c>
      <c r="Y40" s="157">
        <v>-78.780332000000001</v>
      </c>
      <c r="Z40" s="157">
        <f>AA40-Y40</f>
        <v>-40.540991000000005</v>
      </c>
      <c r="AA40" s="157">
        <v>-119.32132300000001</v>
      </c>
      <c r="AB40" s="157">
        <f t="shared" si="25"/>
        <v>-23.866663999999986</v>
      </c>
      <c r="AC40" s="157">
        <v>-143.18798699999999</v>
      </c>
      <c r="AD40" s="157">
        <v>-31.001726089999998</v>
      </c>
      <c r="AE40" s="157">
        <f t="shared" si="26"/>
        <v>-31.074650410000004</v>
      </c>
      <c r="AF40" s="157">
        <v>-62.076376500000002</v>
      </c>
      <c r="AG40" s="157">
        <f t="shared" si="27"/>
        <v>-32.350063650000003</v>
      </c>
      <c r="AH40" s="157">
        <v>-94.426440150000005</v>
      </c>
      <c r="AI40" s="308">
        <f t="shared" si="28"/>
        <v>-30.755105179999987</v>
      </c>
      <c r="AJ40" s="308">
        <v>-125.18154532999999</v>
      </c>
      <c r="AK40" s="309">
        <f>+AJ40/AC40-1</f>
        <v>-0.12575385720032506</v>
      </c>
      <c r="AO40" s="32"/>
    </row>
    <row r="41" spans="1:41" ht="15" customHeight="1" thickBot="1">
      <c r="B41" s="47" t="s">
        <v>30</v>
      </c>
      <c r="C41" s="209">
        <v>-1.6970629999999969</v>
      </c>
      <c r="D41" s="157">
        <v>4.2797549999999998</v>
      </c>
      <c r="E41" s="157">
        <v>38.187538000000004</v>
      </c>
      <c r="F41" s="157">
        <v>7.8002969999999996</v>
      </c>
      <c r="G41" s="157">
        <v>-39.051250000000003</v>
      </c>
      <c r="H41" s="157">
        <v>32.802914999999999</v>
      </c>
      <c r="I41" s="157">
        <v>2.5262720000000001</v>
      </c>
      <c r="J41" s="157">
        <f>K41-I41</f>
        <v>15.909695999999999</v>
      </c>
      <c r="K41" s="157">
        <v>18.435967999999999</v>
      </c>
      <c r="L41" s="157">
        <f>M41-K41</f>
        <v>2.0392870000000016</v>
      </c>
      <c r="M41" s="157">
        <v>20.475255000000001</v>
      </c>
      <c r="N41" s="157">
        <f>O41-M41</f>
        <v>-36.310974999999999</v>
      </c>
      <c r="O41" s="157">
        <v>-15.835719999999998</v>
      </c>
      <c r="P41" s="157">
        <v>-3.637429</v>
      </c>
      <c r="Q41" s="157">
        <f>R41-P41</f>
        <v>14.319058999999999</v>
      </c>
      <c r="R41" s="157">
        <v>10.68163</v>
      </c>
      <c r="S41" s="157">
        <f t="shared" si="23"/>
        <v>-0.27169100000000057</v>
      </c>
      <c r="T41" s="157">
        <v>10.409939</v>
      </c>
      <c r="U41" s="157">
        <f t="shared" si="24"/>
        <v>-8.7676669999999994</v>
      </c>
      <c r="V41" s="157">
        <v>1.642272</v>
      </c>
      <c r="W41" s="157">
        <v>5.5807089999999997</v>
      </c>
      <c r="X41" s="157">
        <f>Y41-W41</f>
        <v>-2.1586000000000105E-2</v>
      </c>
      <c r="Y41" s="157">
        <v>5.5591229999999996</v>
      </c>
      <c r="Z41" s="157">
        <f>AA41-Y41</f>
        <v>-1.9029819999999997</v>
      </c>
      <c r="AA41" s="157">
        <v>3.6561409999999999</v>
      </c>
      <c r="AB41" s="157">
        <f t="shared" si="25"/>
        <v>22.017440999999998</v>
      </c>
      <c r="AC41" s="157">
        <v>25.673582</v>
      </c>
      <c r="AD41" s="157">
        <v>2.7703967200000004</v>
      </c>
      <c r="AE41" s="157">
        <f t="shared" si="26"/>
        <v>-15.728964169999999</v>
      </c>
      <c r="AF41" s="157">
        <v>-12.958567449999999</v>
      </c>
      <c r="AG41" s="157">
        <f t="shared" si="27"/>
        <v>5.5777396299999982</v>
      </c>
      <c r="AH41" s="157">
        <v>-7.3808278200000004</v>
      </c>
      <c r="AI41" s="308">
        <f t="shared" si="28"/>
        <v>-22.802399059999999</v>
      </c>
      <c r="AJ41" s="308">
        <v>-30.183226879999999</v>
      </c>
      <c r="AK41" s="309" t="s">
        <v>85</v>
      </c>
      <c r="AO41" s="32"/>
    </row>
    <row r="42" spans="1:41" ht="15" customHeight="1" thickBot="1">
      <c r="B42" s="53" t="s">
        <v>94</v>
      </c>
      <c r="C42" s="207">
        <v>-120.08566</v>
      </c>
      <c r="D42" s="155">
        <v>-63.366565000000001</v>
      </c>
      <c r="E42" s="155">
        <v>-16.357839999999996</v>
      </c>
      <c r="F42" s="155">
        <v>-50.274642999999998</v>
      </c>
      <c r="G42" s="155">
        <v>-69.782391999999987</v>
      </c>
      <c r="H42" s="155">
        <f t="shared" ref="H42:AJ42" si="29">H45-H43</f>
        <v>23.014094040000007</v>
      </c>
      <c r="I42" s="155">
        <f t="shared" si="29"/>
        <v>-0.89432883056675871</v>
      </c>
      <c r="J42" s="155">
        <f t="shared" si="29"/>
        <v>19.822884054558649</v>
      </c>
      <c r="K42" s="155">
        <f t="shared" si="29"/>
        <v>18.928555223991889</v>
      </c>
      <c r="L42" s="155">
        <f t="shared" si="29"/>
        <v>15.174995776008107</v>
      </c>
      <c r="M42" s="155">
        <f t="shared" si="29"/>
        <v>34.103550999999996</v>
      </c>
      <c r="N42" s="155">
        <f t="shared" si="29"/>
        <v>-35.001310999999994</v>
      </c>
      <c r="O42" s="155">
        <f t="shared" si="29"/>
        <v>-0.89775999999999634</v>
      </c>
      <c r="P42" s="155">
        <f t="shared" si="29"/>
        <v>-27.109882000000002</v>
      </c>
      <c r="Q42" s="155">
        <f t="shared" si="29"/>
        <v>15.523863000000008</v>
      </c>
      <c r="R42" s="155">
        <f t="shared" si="29"/>
        <v>-11.586018999999995</v>
      </c>
      <c r="S42" s="155">
        <f t="shared" si="29"/>
        <v>-7.512053000000007</v>
      </c>
      <c r="T42" s="155">
        <f t="shared" si="29"/>
        <v>-19.098072000000002</v>
      </c>
      <c r="U42" s="155">
        <f t="shared" si="24"/>
        <v>-28.524136999999996</v>
      </c>
      <c r="V42" s="155">
        <f t="shared" si="29"/>
        <v>-47.622208999999998</v>
      </c>
      <c r="W42" s="155">
        <f t="shared" si="29"/>
        <v>2.2239110000000091</v>
      </c>
      <c r="X42" s="155">
        <f t="shared" ref="X42:Z50" si="30">Y42-W42</f>
        <v>3.0640349999999827</v>
      </c>
      <c r="Y42" s="155">
        <f t="shared" si="29"/>
        <v>5.2879459999999918</v>
      </c>
      <c r="Z42" s="155">
        <f t="shared" si="30"/>
        <v>-10.853152999999999</v>
      </c>
      <c r="AA42" s="155">
        <f t="shared" si="29"/>
        <v>-5.565207000000008</v>
      </c>
      <c r="AB42" s="155">
        <f t="shared" si="29"/>
        <v>50.271979000000009</v>
      </c>
      <c r="AC42" s="155">
        <f t="shared" si="29"/>
        <v>44.706772000000001</v>
      </c>
      <c r="AD42" s="155">
        <f t="shared" si="29"/>
        <v>16.602472349999999</v>
      </c>
      <c r="AE42" s="155">
        <f t="shared" si="29"/>
        <v>7.9939664399999941</v>
      </c>
      <c r="AF42" s="155">
        <f t="shared" si="29"/>
        <v>24.596438789999993</v>
      </c>
      <c r="AG42" s="155">
        <f t="shared" si="29"/>
        <v>21.713589909999971</v>
      </c>
      <c r="AH42" s="155">
        <f t="shared" si="29"/>
        <v>46.310028699999968</v>
      </c>
      <c r="AI42" s="144">
        <f t="shared" si="29"/>
        <v>-7.6477252499999864</v>
      </c>
      <c r="AJ42" s="144">
        <f t="shared" si="29"/>
        <v>38.662303449999982</v>
      </c>
      <c r="AK42" s="185">
        <f>+AJ42/AC42-1</f>
        <v>-0.13520252703550184</v>
      </c>
      <c r="AO42" s="32"/>
    </row>
    <row r="43" spans="1:41" ht="15" customHeight="1">
      <c r="B43" s="47" t="s">
        <v>74</v>
      </c>
      <c r="C43" s="209">
        <v>13.305336</v>
      </c>
      <c r="D43" s="157">
        <v>5.0042460000000002</v>
      </c>
      <c r="E43" s="157">
        <v>-5.2121690000000003</v>
      </c>
      <c r="F43" s="157">
        <v>-1.84484</v>
      </c>
      <c r="G43" s="157">
        <v>16.381413999999999</v>
      </c>
      <c r="H43" s="157">
        <v>3.3858270000000004</v>
      </c>
      <c r="I43" s="157">
        <v>0</v>
      </c>
      <c r="J43" s="157">
        <f t="shared" ref="J43:N52" si="31">K43-I43</f>
        <v>0</v>
      </c>
      <c r="K43" s="157">
        <v>0</v>
      </c>
      <c r="L43" s="157">
        <f t="shared" si="31"/>
        <v>0</v>
      </c>
      <c r="M43" s="157">
        <v>0</v>
      </c>
      <c r="N43" s="157">
        <f t="shared" si="31"/>
        <v>-1.4801089999999988</v>
      </c>
      <c r="O43" s="157">
        <v>-1.4801089999999988</v>
      </c>
      <c r="P43" s="157">
        <v>0</v>
      </c>
      <c r="Q43" s="157">
        <f t="shared" ref="Q43:Q50" si="32">R43-P43</f>
        <v>-4.156917</v>
      </c>
      <c r="R43" s="157">
        <v>-4.156917</v>
      </c>
      <c r="S43" s="157">
        <f t="shared" ref="S43:S50" si="33">T43-R43</f>
        <v>0</v>
      </c>
      <c r="T43" s="157">
        <v>-4.156917</v>
      </c>
      <c r="U43" s="157">
        <f t="shared" si="24"/>
        <v>-42.298116</v>
      </c>
      <c r="V43" s="157">
        <v>-46.455033</v>
      </c>
      <c r="W43" s="157">
        <v>0</v>
      </c>
      <c r="X43" s="157">
        <f t="shared" si="30"/>
        <v>-12.392105000000001</v>
      </c>
      <c r="Y43" s="157">
        <v>-12.392105000000001</v>
      </c>
      <c r="Z43" s="157">
        <f t="shared" si="30"/>
        <v>0</v>
      </c>
      <c r="AA43" s="157">
        <v>-12.392105000000001</v>
      </c>
      <c r="AB43" s="157">
        <f t="shared" ref="AB43:AB50" si="34">AC43-AA43</f>
        <v>23.168056</v>
      </c>
      <c r="AC43" s="157">
        <v>10.775950999999999</v>
      </c>
      <c r="AD43" s="157">
        <v>0</v>
      </c>
      <c r="AE43" s="157">
        <f t="shared" ref="AE43:AI52" si="35">AF43-AD43</f>
        <v>0.10161639</v>
      </c>
      <c r="AF43" s="157">
        <v>0.10161639</v>
      </c>
      <c r="AG43" s="157">
        <f t="shared" si="35"/>
        <v>0</v>
      </c>
      <c r="AH43" s="157">
        <v>0.10161639</v>
      </c>
      <c r="AI43" s="308">
        <f t="shared" si="35"/>
        <v>13.468044689999999</v>
      </c>
      <c r="AJ43" s="308">
        <v>13.569661079999999</v>
      </c>
      <c r="AK43" s="309">
        <f>+AJ43/AC43-1</f>
        <v>0.25925415585130263</v>
      </c>
      <c r="AO43" s="32"/>
    </row>
    <row r="44" spans="1:41" ht="15" customHeight="1" thickBot="1">
      <c r="B44" s="24" t="s">
        <v>101</v>
      </c>
      <c r="C44" s="209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f t="shared" si="31"/>
        <v>0</v>
      </c>
      <c r="K44" s="157">
        <v>0</v>
      </c>
      <c r="L44" s="157">
        <f t="shared" si="31"/>
        <v>0</v>
      </c>
      <c r="M44" s="157">
        <v>0</v>
      </c>
      <c r="N44" s="157">
        <f t="shared" si="31"/>
        <v>0</v>
      </c>
      <c r="O44" s="157">
        <v>0</v>
      </c>
      <c r="P44" s="157">
        <v>0</v>
      </c>
      <c r="Q44" s="157">
        <f t="shared" si="32"/>
        <v>0</v>
      </c>
      <c r="R44" s="157">
        <v>0</v>
      </c>
      <c r="S44" s="157">
        <f t="shared" si="33"/>
        <v>0</v>
      </c>
      <c r="T44" s="157">
        <v>0</v>
      </c>
      <c r="U44" s="157">
        <f t="shared" si="24"/>
        <v>0</v>
      </c>
      <c r="V44" s="157">
        <v>0</v>
      </c>
      <c r="W44" s="157">
        <v>0</v>
      </c>
      <c r="X44" s="157">
        <f t="shared" si="30"/>
        <v>0</v>
      </c>
      <c r="Y44" s="157">
        <v>0</v>
      </c>
      <c r="Z44" s="157">
        <f t="shared" si="30"/>
        <v>0</v>
      </c>
      <c r="AA44" s="157">
        <v>0</v>
      </c>
      <c r="AB44" s="157">
        <f t="shared" si="34"/>
        <v>0</v>
      </c>
      <c r="AC44" s="157">
        <v>0</v>
      </c>
      <c r="AD44" s="157">
        <v>0</v>
      </c>
      <c r="AE44" s="157">
        <f t="shared" si="35"/>
        <v>0</v>
      </c>
      <c r="AF44" s="157">
        <v>0</v>
      </c>
      <c r="AG44" s="157">
        <f t="shared" si="35"/>
        <v>0</v>
      </c>
      <c r="AH44" s="157">
        <v>0</v>
      </c>
      <c r="AI44" s="308">
        <f t="shared" si="35"/>
        <v>0</v>
      </c>
      <c r="AJ44" s="308">
        <v>0</v>
      </c>
      <c r="AK44" s="309" t="s">
        <v>85</v>
      </c>
      <c r="AO44" s="32"/>
    </row>
    <row r="45" spans="1:41" ht="15" customHeight="1" thickBot="1">
      <c r="B45" s="53" t="s">
        <v>93</v>
      </c>
      <c r="C45" s="214">
        <v>-106.78032400000001</v>
      </c>
      <c r="D45" s="160">
        <v>-58.362319000000006</v>
      </c>
      <c r="E45" s="160">
        <v>-21.570009000000013</v>
      </c>
      <c r="F45" s="160">
        <v>-52.11948300000001</v>
      </c>
      <c r="G45" s="160">
        <v>-53.400977999999995</v>
      </c>
      <c r="H45" s="160">
        <v>26.399921040000006</v>
      </c>
      <c r="I45" s="160">
        <v>-0.89432883056675871</v>
      </c>
      <c r="J45" s="160">
        <f t="shared" si="31"/>
        <v>19.822884054558649</v>
      </c>
      <c r="K45" s="160">
        <v>18.928555223991889</v>
      </c>
      <c r="L45" s="160">
        <f t="shared" si="31"/>
        <v>15.174995776008107</v>
      </c>
      <c r="M45" s="160">
        <v>34.103550999999996</v>
      </c>
      <c r="N45" s="160">
        <f t="shared" si="31"/>
        <v>-36.481419999999993</v>
      </c>
      <c r="O45" s="160">
        <v>-2.3778689999999951</v>
      </c>
      <c r="P45" s="160">
        <v>-27.109882000000002</v>
      </c>
      <c r="Q45" s="160">
        <f t="shared" si="32"/>
        <v>11.366946000000008</v>
      </c>
      <c r="R45" s="160">
        <v>-15.742935999999995</v>
      </c>
      <c r="S45" s="160">
        <f t="shared" si="33"/>
        <v>-7.512053000000007</v>
      </c>
      <c r="T45" s="160">
        <v>-23.254989000000002</v>
      </c>
      <c r="U45" s="160">
        <f t="shared" si="24"/>
        <v>-70.822252999999989</v>
      </c>
      <c r="V45" s="160">
        <v>-94.077241999999998</v>
      </c>
      <c r="W45" s="160">
        <v>2.2239110000000091</v>
      </c>
      <c r="X45" s="160">
        <f t="shared" si="30"/>
        <v>-9.3280700000000181</v>
      </c>
      <c r="Y45" s="160">
        <v>-7.104159000000009</v>
      </c>
      <c r="Z45" s="160">
        <f t="shared" si="30"/>
        <v>-10.853152999999999</v>
      </c>
      <c r="AA45" s="160">
        <v>-17.957312000000009</v>
      </c>
      <c r="AB45" s="160">
        <f t="shared" si="34"/>
        <v>73.440035000000009</v>
      </c>
      <c r="AC45" s="160">
        <v>55.482723</v>
      </c>
      <c r="AD45" s="160">
        <v>16.602472349999999</v>
      </c>
      <c r="AE45" s="160">
        <f t="shared" si="35"/>
        <v>8.0955828299999943</v>
      </c>
      <c r="AF45" s="160">
        <v>24.698055179999994</v>
      </c>
      <c r="AG45" s="160">
        <f t="shared" si="35"/>
        <v>21.713589909999971</v>
      </c>
      <c r="AH45" s="160">
        <v>46.411645089999965</v>
      </c>
      <c r="AI45" s="360">
        <f t="shared" si="35"/>
        <v>5.8203194400000129</v>
      </c>
      <c r="AJ45" s="360">
        <v>52.231964529999978</v>
      </c>
      <c r="AK45" s="185">
        <f t="shared" ref="AK45:AK50" si="36">+AJ45/AC45-1</f>
        <v>-5.8590463737694054E-2</v>
      </c>
      <c r="AO45" s="32"/>
    </row>
    <row r="46" spans="1:41" ht="15" customHeight="1" thickBot="1">
      <c r="B46" s="53" t="s">
        <v>92</v>
      </c>
      <c r="C46" s="207">
        <v>303.82617399999947</v>
      </c>
      <c r="D46" s="155">
        <v>556.77567799999997</v>
      </c>
      <c r="E46" s="155">
        <v>378.5371990000001</v>
      </c>
      <c r="F46" s="155">
        <v>602.99500200000034</v>
      </c>
      <c r="G46" s="155">
        <v>812.51584800000035</v>
      </c>
      <c r="H46" s="155">
        <v>948.337856039999</v>
      </c>
      <c r="I46" s="155">
        <v>207.03550516943326</v>
      </c>
      <c r="J46" s="155">
        <f t="shared" si="31"/>
        <v>270.99527105455854</v>
      </c>
      <c r="K46" s="155">
        <v>478.03077622399178</v>
      </c>
      <c r="L46" s="155">
        <f t="shared" si="31"/>
        <v>399.71855777600831</v>
      </c>
      <c r="M46" s="155">
        <v>877.74933400000009</v>
      </c>
      <c r="N46" s="155">
        <f t="shared" si="31"/>
        <v>386.70277840999893</v>
      </c>
      <c r="O46" s="155">
        <v>1264.452112409999</v>
      </c>
      <c r="P46" s="155">
        <v>678.63566099999969</v>
      </c>
      <c r="Q46" s="155">
        <f t="shared" si="32"/>
        <v>489.85907099999997</v>
      </c>
      <c r="R46" s="155">
        <v>1168.4947319999997</v>
      </c>
      <c r="S46" s="155">
        <f t="shared" si="33"/>
        <v>429.93940000000066</v>
      </c>
      <c r="T46" s="155">
        <v>1598.4341320000003</v>
      </c>
      <c r="U46" s="155">
        <f t="shared" si="24"/>
        <v>933.68470800000068</v>
      </c>
      <c r="V46" s="155">
        <v>2532.118840000001</v>
      </c>
      <c r="W46" s="155">
        <v>843.62048899999991</v>
      </c>
      <c r="X46" s="155">
        <f t="shared" si="30"/>
        <v>1137.3036139999988</v>
      </c>
      <c r="Y46" s="155">
        <v>1980.9241029999987</v>
      </c>
      <c r="Z46" s="155">
        <f t="shared" si="30"/>
        <v>1147.0076589999992</v>
      </c>
      <c r="AA46" s="155">
        <v>3127.9317619999979</v>
      </c>
      <c r="AB46" s="155">
        <f t="shared" si="34"/>
        <v>429.49513300000444</v>
      </c>
      <c r="AC46" s="155">
        <v>3557.4268950000023</v>
      </c>
      <c r="AD46" s="155">
        <v>761.34962028999985</v>
      </c>
      <c r="AE46" s="155">
        <f t="shared" si="35"/>
        <v>545.64226059000021</v>
      </c>
      <c r="AF46" s="155">
        <v>1306.9918808800001</v>
      </c>
      <c r="AG46" s="155">
        <f t="shared" si="35"/>
        <v>742.76245682999956</v>
      </c>
      <c r="AH46" s="155">
        <v>2049.7543377099996</v>
      </c>
      <c r="AI46" s="144">
        <f t="shared" si="35"/>
        <v>728.43839793000052</v>
      </c>
      <c r="AJ46" s="144">
        <v>2778.1927356400001</v>
      </c>
      <c r="AK46" s="185">
        <f t="shared" si="36"/>
        <v>-0.21904432117922745</v>
      </c>
      <c r="AO46" s="32"/>
    </row>
    <row r="47" spans="1:41" ht="15" customHeight="1" thickBot="1">
      <c r="B47" s="47" t="s">
        <v>31</v>
      </c>
      <c r="C47" s="215">
        <v>-53.498693000000003</v>
      </c>
      <c r="D47" s="163">
        <v>-97.224867000000003</v>
      </c>
      <c r="E47" s="163">
        <v>-76.970918999999995</v>
      </c>
      <c r="F47" s="163">
        <v>-126.750045</v>
      </c>
      <c r="G47" s="163">
        <v>-171.803147</v>
      </c>
      <c r="H47" s="163">
        <v>-238.87422099999998</v>
      </c>
      <c r="I47" s="163">
        <v>-48.737141999999999</v>
      </c>
      <c r="J47" s="163">
        <f t="shared" si="31"/>
        <v>-65.562068000000011</v>
      </c>
      <c r="K47" s="163">
        <v>-114.29921</v>
      </c>
      <c r="L47" s="163">
        <f t="shared" si="31"/>
        <v>-92.546775000000011</v>
      </c>
      <c r="M47" s="163">
        <v>-206.84598500000001</v>
      </c>
      <c r="N47" s="163">
        <f t="shared" si="31"/>
        <v>-72.518896999999953</v>
      </c>
      <c r="O47" s="163">
        <v>-279.36488199999997</v>
      </c>
      <c r="P47" s="163">
        <v>-111.036903</v>
      </c>
      <c r="Q47" s="163">
        <f t="shared" si="32"/>
        <v>-124.368224</v>
      </c>
      <c r="R47" s="163">
        <v>-235.40512699999999</v>
      </c>
      <c r="S47" s="163">
        <f t="shared" si="33"/>
        <v>-119.65309400000001</v>
      </c>
      <c r="T47" s="163">
        <v>-355.058221</v>
      </c>
      <c r="U47" s="163">
        <f t="shared" si="24"/>
        <v>-228.29388300000005</v>
      </c>
      <c r="V47" s="163">
        <v>-583.35210400000005</v>
      </c>
      <c r="W47" s="163">
        <v>-202.64195699999999</v>
      </c>
      <c r="X47" s="163">
        <f t="shared" si="30"/>
        <v>-242.63189499999999</v>
      </c>
      <c r="Y47" s="163">
        <v>-445.27385199999998</v>
      </c>
      <c r="Z47" s="163">
        <f t="shared" si="30"/>
        <v>-314.436849</v>
      </c>
      <c r="AA47" s="163">
        <v>-759.71070099999997</v>
      </c>
      <c r="AB47" s="163">
        <f t="shared" si="34"/>
        <v>-65.586670000000026</v>
      </c>
      <c r="AC47" s="163">
        <v>-825.297371</v>
      </c>
      <c r="AD47" s="163">
        <v>-174.94575694</v>
      </c>
      <c r="AE47" s="163">
        <f t="shared" si="35"/>
        <v>-122.69879720999998</v>
      </c>
      <c r="AF47" s="163">
        <v>-297.64455414999998</v>
      </c>
      <c r="AG47" s="163">
        <f t="shared" si="35"/>
        <v>-182.56772448000004</v>
      </c>
      <c r="AH47" s="163">
        <v>-480.21227863000001</v>
      </c>
      <c r="AI47" s="91">
        <f t="shared" si="35"/>
        <v>-158.27607994000005</v>
      </c>
      <c r="AJ47" s="91">
        <v>-638.48835857000006</v>
      </c>
      <c r="AK47" s="361">
        <f t="shared" si="36"/>
        <v>-0.22635357750339902</v>
      </c>
      <c r="AO47" s="32"/>
    </row>
    <row r="48" spans="1:41" ht="15" customHeight="1" thickBot="1">
      <c r="A48" s="82"/>
      <c r="B48" s="53" t="s">
        <v>91</v>
      </c>
      <c r="C48" s="207">
        <v>250.3161089999993</v>
      </c>
      <c r="D48" s="155">
        <v>459.55081100000001</v>
      </c>
      <c r="E48" s="155">
        <v>301.56628000000006</v>
      </c>
      <c r="F48" s="155">
        <v>476.24495700000034</v>
      </c>
      <c r="G48" s="155">
        <v>640.71270100000038</v>
      </c>
      <c r="H48" s="155">
        <v>709.46363503999908</v>
      </c>
      <c r="I48" s="155">
        <v>158.29836316943326</v>
      </c>
      <c r="J48" s="155">
        <f t="shared" si="31"/>
        <v>205.4332030545585</v>
      </c>
      <c r="K48" s="155">
        <v>363.73156622399176</v>
      </c>
      <c r="L48" s="155">
        <f t="shared" si="31"/>
        <v>307.17178277600829</v>
      </c>
      <c r="M48" s="155">
        <v>670.90334900000005</v>
      </c>
      <c r="N48" s="155">
        <f t="shared" si="31"/>
        <v>314.18388140999912</v>
      </c>
      <c r="O48" s="155">
        <v>985.08723040999917</v>
      </c>
      <c r="P48" s="155">
        <v>567.59875799999963</v>
      </c>
      <c r="Q48" s="155">
        <f t="shared" si="32"/>
        <v>365.49084700000003</v>
      </c>
      <c r="R48" s="155">
        <v>933.08960499999966</v>
      </c>
      <c r="S48" s="155">
        <f t="shared" si="33"/>
        <v>310.28630600000065</v>
      </c>
      <c r="T48" s="155">
        <v>1243.3759110000003</v>
      </c>
      <c r="U48" s="155">
        <f t="shared" si="24"/>
        <v>705.3908250000004</v>
      </c>
      <c r="V48" s="155">
        <v>1948.7667360000007</v>
      </c>
      <c r="W48" s="155">
        <v>640.97853199999986</v>
      </c>
      <c r="X48" s="155">
        <f t="shared" si="30"/>
        <v>894.6717189999988</v>
      </c>
      <c r="Y48" s="155">
        <v>1535.6502509999987</v>
      </c>
      <c r="Z48" s="155">
        <f t="shared" si="30"/>
        <v>832.57080999999926</v>
      </c>
      <c r="AA48" s="155">
        <v>2368.2210609999979</v>
      </c>
      <c r="AB48" s="155">
        <f t="shared" si="34"/>
        <v>363.9084630000043</v>
      </c>
      <c r="AC48" s="155">
        <v>2732.1295240000022</v>
      </c>
      <c r="AD48" s="155">
        <v>586.40386334999982</v>
      </c>
      <c r="AE48" s="155">
        <f t="shared" si="35"/>
        <v>422.94346338000025</v>
      </c>
      <c r="AF48" s="155">
        <v>1009.3473267300001</v>
      </c>
      <c r="AG48" s="155">
        <f t="shared" si="35"/>
        <v>560.19473234999941</v>
      </c>
      <c r="AH48" s="155">
        <v>1569.5420590799995</v>
      </c>
      <c r="AI48" s="144">
        <f t="shared" si="35"/>
        <v>570.16231799000025</v>
      </c>
      <c r="AJ48" s="144">
        <v>2139.7043770699997</v>
      </c>
      <c r="AK48" s="185">
        <f t="shared" si="36"/>
        <v>-0.21683640608028587</v>
      </c>
      <c r="AO48" s="34"/>
    </row>
    <row r="49" spans="1:41" ht="15" customHeight="1" thickBot="1">
      <c r="A49" s="83"/>
      <c r="B49" s="236" t="s">
        <v>128</v>
      </c>
      <c r="C49" s="258">
        <v>207.74103099999945</v>
      </c>
      <c r="D49" s="237">
        <v>424.423338</v>
      </c>
      <c r="E49" s="237">
        <v>301.4397570000001</v>
      </c>
      <c r="F49" s="237">
        <v>433.17660300000034</v>
      </c>
      <c r="G49" s="237">
        <v>554.81711500000029</v>
      </c>
      <c r="H49" s="237">
        <v>631.42734999999971</v>
      </c>
      <c r="I49" s="237">
        <v>144.65815000000001</v>
      </c>
      <c r="J49" s="237">
        <f t="shared" si="31"/>
        <v>179.84639799999988</v>
      </c>
      <c r="K49" s="237">
        <v>324.50454799999989</v>
      </c>
      <c r="L49" s="237">
        <f t="shared" si="31"/>
        <v>262.85918800000013</v>
      </c>
      <c r="M49" s="237">
        <v>587.36373600000002</v>
      </c>
      <c r="N49" s="237">
        <f t="shared" si="31"/>
        <v>286.19248540999922</v>
      </c>
      <c r="O49" s="237">
        <v>873.55622140999924</v>
      </c>
      <c r="P49" s="237">
        <v>514.36455499999965</v>
      </c>
      <c r="Q49" s="237">
        <f t="shared" si="32"/>
        <v>302.76825600000006</v>
      </c>
      <c r="R49" s="237">
        <v>817.13281099999972</v>
      </c>
      <c r="S49" s="237">
        <f t="shared" si="33"/>
        <v>248.0734280000006</v>
      </c>
      <c r="T49" s="237">
        <v>1065.2062390000003</v>
      </c>
      <c r="U49" s="237">
        <f t="shared" si="24"/>
        <v>651.80618900000036</v>
      </c>
      <c r="V49" s="237">
        <v>1717.0124280000007</v>
      </c>
      <c r="W49" s="237">
        <v>528.95511699999986</v>
      </c>
      <c r="X49" s="237">
        <f t="shared" si="30"/>
        <v>758.26529099999891</v>
      </c>
      <c r="Y49" s="237">
        <v>1287.2204079999988</v>
      </c>
      <c r="Z49" s="237">
        <f t="shared" si="30"/>
        <v>693.4130949999992</v>
      </c>
      <c r="AA49" s="237">
        <v>1980.633502999998</v>
      </c>
      <c r="AB49" s="237">
        <f t="shared" si="34"/>
        <v>285.51149400000418</v>
      </c>
      <c r="AC49" s="237">
        <v>2266.1449970000021</v>
      </c>
      <c r="AD49" s="237">
        <v>506.03955814999983</v>
      </c>
      <c r="AE49" s="237">
        <f t="shared" si="35"/>
        <v>404.0412237500002</v>
      </c>
      <c r="AF49" s="237">
        <v>910.08078190000003</v>
      </c>
      <c r="AG49" s="237">
        <f t="shared" si="35"/>
        <v>477.14232241999946</v>
      </c>
      <c r="AH49" s="237">
        <v>1387.2231043199995</v>
      </c>
      <c r="AI49" s="362">
        <f t="shared" si="35"/>
        <v>488.05278161000047</v>
      </c>
      <c r="AJ49" s="362">
        <v>1875.27588593</v>
      </c>
      <c r="AK49" s="361">
        <f t="shared" si="36"/>
        <v>-0.17248195132590705</v>
      </c>
      <c r="AL49" s="33"/>
      <c r="AO49" s="34"/>
    </row>
    <row r="50" spans="1:41" s="81" customFormat="1" ht="15" customHeight="1">
      <c r="A50" s="84"/>
      <c r="B50" s="47" t="s">
        <v>90</v>
      </c>
      <c r="C50" s="209">
        <v>42.586449999999999</v>
      </c>
      <c r="D50" s="157">
        <v>35.127472999999902</v>
      </c>
      <c r="E50" s="157">
        <v>0.126523</v>
      </c>
      <c r="F50" s="157">
        <v>43.068353999999999</v>
      </c>
      <c r="G50" s="157">
        <v>85.895585999999994</v>
      </c>
      <c r="H50" s="157">
        <v>78.036285039999996</v>
      </c>
      <c r="I50" s="157">
        <v>13.640213169433242</v>
      </c>
      <c r="J50" s="157">
        <f t="shared" si="31"/>
        <v>25.586805054558649</v>
      </c>
      <c r="K50" s="157">
        <v>39.227018223991891</v>
      </c>
      <c r="L50" s="157">
        <f t="shared" si="31"/>
        <v>44.312594776008112</v>
      </c>
      <c r="M50" s="157">
        <v>83.539613000000003</v>
      </c>
      <c r="N50" s="157">
        <f t="shared" si="31"/>
        <v>27.991396000000009</v>
      </c>
      <c r="O50" s="157">
        <v>111.53100900000001</v>
      </c>
      <c r="P50" s="157">
        <v>53.234203000000001</v>
      </c>
      <c r="Q50" s="157">
        <f t="shared" si="32"/>
        <v>62.722591000000001</v>
      </c>
      <c r="R50" s="157">
        <v>115.956794</v>
      </c>
      <c r="S50" s="157">
        <f t="shared" si="33"/>
        <v>62.212877999999989</v>
      </c>
      <c r="T50" s="157">
        <v>178.16967199999999</v>
      </c>
      <c r="U50" s="157">
        <f t="shared" si="24"/>
        <v>53.584635999999989</v>
      </c>
      <c r="V50" s="157">
        <v>231.75430799999998</v>
      </c>
      <c r="W50" s="157">
        <v>112.023415</v>
      </c>
      <c r="X50" s="157">
        <f t="shared" si="30"/>
        <v>136.40642800000001</v>
      </c>
      <c r="Y50" s="157">
        <v>248.42984300000001</v>
      </c>
      <c r="Z50" s="157">
        <f t="shared" si="30"/>
        <v>139.157715</v>
      </c>
      <c r="AA50" s="157">
        <v>387.587558</v>
      </c>
      <c r="AB50" s="157">
        <f t="shared" si="34"/>
        <v>78.396969000000013</v>
      </c>
      <c r="AC50" s="157">
        <v>465.98452700000001</v>
      </c>
      <c r="AD50" s="157">
        <v>80.364305200000004</v>
      </c>
      <c r="AE50" s="157">
        <f t="shared" si="35"/>
        <v>18.902239629999997</v>
      </c>
      <c r="AF50" s="157">
        <v>99.266544830000001</v>
      </c>
      <c r="AG50" s="157">
        <f t="shared" si="35"/>
        <v>83.052409929999996</v>
      </c>
      <c r="AH50" s="157">
        <v>182.31895476</v>
      </c>
      <c r="AI50" s="308">
        <f t="shared" si="35"/>
        <v>82.109536380000009</v>
      </c>
      <c r="AJ50" s="308">
        <v>264.42849114000001</v>
      </c>
      <c r="AK50" s="309">
        <f t="shared" si="36"/>
        <v>-0.43253804403681417</v>
      </c>
      <c r="AL50" s="71"/>
      <c r="AO50" s="38"/>
    </row>
    <row r="51" spans="1:41" ht="15" customHeight="1" thickBot="1">
      <c r="A51" s="85"/>
      <c r="B51" s="47"/>
      <c r="C51" s="209"/>
      <c r="D51" s="157"/>
      <c r="E51" s="157"/>
      <c r="F51" s="157"/>
      <c r="G51" s="157"/>
      <c r="H51" s="157"/>
      <c r="I51" s="157"/>
      <c r="J51" s="163"/>
      <c r="K51" s="163"/>
      <c r="L51" s="163"/>
      <c r="M51" s="163"/>
      <c r="N51" s="163"/>
      <c r="O51" s="158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91"/>
      <c r="AJ51" s="91"/>
      <c r="AK51" s="309"/>
      <c r="AM51" s="71"/>
      <c r="AN51" s="71"/>
      <c r="AO51" s="34"/>
    </row>
    <row r="52" spans="1:41" ht="15" customHeight="1" thickBot="1">
      <c r="A52" s="85"/>
      <c r="B52" s="53" t="s">
        <v>127</v>
      </c>
      <c r="C52" s="216">
        <v>0.59796099995323604</v>
      </c>
      <c r="D52" s="162">
        <v>1.2216585350150246</v>
      </c>
      <c r="E52" s="162">
        <v>0.86766305940486554</v>
      </c>
      <c r="F52" s="162">
        <v>1.2468538999704244</v>
      </c>
      <c r="G52" s="162">
        <v>1.5969834908375449</v>
      </c>
      <c r="H52" s="162">
        <v>1.8174981022589742</v>
      </c>
      <c r="I52" s="162">
        <v>0.4163834732551483</v>
      </c>
      <c r="J52" s="162">
        <f>K52-I52</f>
        <v>0.51766919355506569</v>
      </c>
      <c r="K52" s="162">
        <v>0.93405266681021393</v>
      </c>
      <c r="L52" s="162">
        <f t="shared" si="31"/>
        <v>0.75661289513565644</v>
      </c>
      <c r="M52" s="162">
        <v>1.6906655619458704</v>
      </c>
      <c r="N52" s="162">
        <f t="shared" si="31"/>
        <v>0.82377622601945699</v>
      </c>
      <c r="O52" s="162">
        <v>2.5144417879653274</v>
      </c>
      <c r="P52" s="162">
        <v>1.4805449947357865</v>
      </c>
      <c r="Q52" s="162">
        <f>R52-P52</f>
        <v>0.8714870059148685</v>
      </c>
      <c r="R52" s="162">
        <v>2.352032000650655</v>
      </c>
      <c r="S52" s="162">
        <f t="shared" ref="S52" si="37">T52-R52</f>
        <v>0.71405361932909539</v>
      </c>
      <c r="T52" s="162">
        <v>3.0660856199797504</v>
      </c>
      <c r="U52" s="162">
        <f t="shared" ref="U52" si="38">V52-T52</f>
        <v>1.8761564755599451</v>
      </c>
      <c r="V52" s="162">
        <v>4.9422420955396955</v>
      </c>
      <c r="W52" s="162">
        <v>1.5225424133555094</v>
      </c>
      <c r="X52" s="162">
        <f t="shared" ref="X52:Z52" si="39">Y52-W52</f>
        <v>2.182587953153039</v>
      </c>
      <c r="Y52" s="162">
        <v>3.7051303665085484</v>
      </c>
      <c r="Z52" s="162">
        <f t="shared" si="39"/>
        <v>1.9959176368334708</v>
      </c>
      <c r="AA52" s="162">
        <v>5.7010480033420192</v>
      </c>
      <c r="AB52" s="162">
        <f t="shared" ref="AB52" si="40">AC52-AA52</f>
        <v>0.82181520727306623</v>
      </c>
      <c r="AC52" s="162">
        <v>6.5228632106150854</v>
      </c>
      <c r="AD52" s="162">
        <v>1.4565823552077606</v>
      </c>
      <c r="AE52" s="162">
        <f t="shared" ref="AE52" si="41">AF52-AD52</f>
        <v>1.1629907342468133</v>
      </c>
      <c r="AF52" s="162">
        <v>2.6195730894545739</v>
      </c>
      <c r="AG52" s="162">
        <f t="shared" si="35"/>
        <v>1.3734046608937494</v>
      </c>
      <c r="AH52" s="162">
        <v>3.9929777503483233</v>
      </c>
      <c r="AI52" s="363">
        <f t="shared" si="35"/>
        <v>1.4048092854679006</v>
      </c>
      <c r="AJ52" s="363">
        <v>5.3977870358162239</v>
      </c>
      <c r="AK52" s="185">
        <f>+AJ52/AC52-1</f>
        <v>-0.17248195132590716</v>
      </c>
      <c r="AM52" s="71"/>
      <c r="AN52" s="71"/>
      <c r="AO52" s="34"/>
    </row>
    <row r="53" spans="1:41">
      <c r="A53" s="74"/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19"/>
      <c r="AL53" s="109"/>
      <c r="AM53" s="86"/>
      <c r="AN53" s="86"/>
      <c r="AO53" s="34"/>
    </row>
    <row r="54" spans="1:41" ht="12.75" customHeight="1">
      <c r="A54" s="8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317"/>
      <c r="O54" s="74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74"/>
      <c r="AJ54" s="74"/>
      <c r="AK54" s="74"/>
      <c r="AL54" s="86"/>
      <c r="AO54" s="38"/>
    </row>
    <row r="55" spans="1:41" ht="13.5" customHeight="1">
      <c r="A55" s="84"/>
      <c r="B55" s="418"/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O55" s="34"/>
    </row>
    <row r="56" spans="1:41" ht="13.5" customHeight="1">
      <c r="A56" s="84"/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O56" s="34"/>
    </row>
    <row r="57" spans="1:41" ht="12.75" customHeight="1">
      <c r="A57" s="74"/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O57" s="38"/>
    </row>
    <row r="58" spans="1:41" ht="12.75" customHeight="1">
      <c r="A58" s="74"/>
      <c r="B58" s="256"/>
      <c r="C58" s="251"/>
      <c r="D58" s="251"/>
      <c r="E58" s="251"/>
      <c r="F58" s="251"/>
      <c r="G58" s="251"/>
      <c r="H58" s="291"/>
      <c r="I58" s="257"/>
      <c r="J58" s="257"/>
      <c r="K58" s="257"/>
      <c r="L58" s="257"/>
      <c r="M58" s="257"/>
      <c r="N58" s="318"/>
      <c r="O58" s="281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414"/>
      <c r="AJ58" s="414"/>
      <c r="AK58" s="251"/>
      <c r="AL58" s="251"/>
      <c r="AO58" s="38"/>
    </row>
    <row r="59" spans="1:41">
      <c r="A59" s="424"/>
      <c r="B59" s="424"/>
      <c r="C59" s="424"/>
      <c r="D59" s="424"/>
      <c r="E59" s="424"/>
      <c r="F59" s="424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424"/>
      <c r="AD59" s="424"/>
      <c r="AE59" s="424"/>
      <c r="AF59" s="424"/>
      <c r="AG59" s="424"/>
      <c r="AH59" s="424"/>
      <c r="AI59" s="424"/>
      <c r="AJ59" s="424"/>
      <c r="AK59" s="424"/>
      <c r="AO59" s="87"/>
    </row>
    <row r="60" spans="1:41" ht="13.8">
      <c r="A60" s="423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O60" s="88"/>
    </row>
    <row r="61" spans="1:41"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426"/>
      <c r="AL61" s="426"/>
      <c r="AO61" s="89"/>
    </row>
    <row r="62" spans="1:41"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O62" s="87"/>
    </row>
    <row r="63" spans="1:41">
      <c r="B63" s="426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6"/>
      <c r="AH63" s="426"/>
      <c r="AI63" s="426"/>
      <c r="AJ63" s="426"/>
      <c r="AK63" s="426"/>
      <c r="AL63" s="426"/>
      <c r="AO63" s="42"/>
    </row>
    <row r="64" spans="1:41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O64" s="42"/>
    </row>
    <row r="65" spans="2:41">
      <c r="B65" s="131"/>
      <c r="C65" s="30"/>
      <c r="D65" s="30"/>
      <c r="E65" s="30"/>
      <c r="F65" s="30"/>
      <c r="G65" s="30"/>
      <c r="H65" s="30"/>
      <c r="I65" s="182"/>
      <c r="J65" s="182"/>
      <c r="K65" s="182"/>
      <c r="L65" s="182"/>
      <c r="M65" s="182"/>
      <c r="N65" s="319"/>
      <c r="O65" s="30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30"/>
      <c r="AJ65" s="30"/>
      <c r="AK65" s="30"/>
      <c r="AL65" s="132"/>
      <c r="AO65" s="42"/>
    </row>
    <row r="66" spans="2:41">
      <c r="AO66" s="43"/>
    </row>
    <row r="67" spans="2:41">
      <c r="AO67" s="39"/>
    </row>
    <row r="68" spans="2:41">
      <c r="B68" s="425"/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O68" s="43"/>
    </row>
    <row r="69" spans="2:41">
      <c r="AO69" s="39"/>
    </row>
    <row r="70" spans="2:41">
      <c r="AO70" s="43"/>
    </row>
    <row r="71" spans="2:41">
      <c r="AO71" s="39"/>
    </row>
    <row r="72" spans="2:41">
      <c r="AO72" s="43"/>
    </row>
    <row r="73" spans="2:41">
      <c r="AO73" s="39"/>
    </row>
    <row r="74" spans="2:41">
      <c r="AO74" s="43"/>
    </row>
    <row r="75" spans="2:41" ht="36" customHeight="1">
      <c r="AO75" s="39"/>
    </row>
    <row r="76" spans="2:41">
      <c r="AO76" s="43"/>
    </row>
    <row r="77" spans="2:41">
      <c r="AO77" s="39"/>
    </row>
    <row r="78" spans="2:41">
      <c r="AO78" s="43"/>
    </row>
    <row r="79" spans="2:41">
      <c r="AO79" s="39"/>
    </row>
    <row r="80" spans="2:41">
      <c r="AO80" s="43"/>
    </row>
    <row r="81" spans="41:41">
      <c r="AO81" s="39"/>
    </row>
    <row r="82" spans="41:41">
      <c r="AO82" s="43"/>
    </row>
    <row r="83" spans="41:41">
      <c r="AO83" s="39"/>
    </row>
    <row r="84" spans="41:41">
      <c r="AO84" s="43"/>
    </row>
    <row r="85" spans="41:41">
      <c r="AO85" s="39"/>
    </row>
    <row r="86" spans="41:41">
      <c r="AO86" s="43"/>
    </row>
    <row r="87" spans="41:41">
      <c r="AO87" s="39"/>
    </row>
    <row r="88" spans="41:41">
      <c r="AO88" s="43"/>
    </row>
    <row r="89" spans="41:41">
      <c r="AO89" s="39"/>
    </row>
    <row r="90" spans="41:41">
      <c r="AO90" s="43"/>
    </row>
    <row r="91" spans="41:41">
      <c r="AO91" s="39"/>
    </row>
    <row r="92" spans="41:41">
      <c r="AO92" s="43"/>
    </row>
    <row r="93" spans="41:41">
      <c r="AO93" s="39"/>
    </row>
    <row r="94" spans="41:41">
      <c r="AO94" s="43"/>
    </row>
    <row r="95" spans="41:41">
      <c r="AO95" s="39"/>
    </row>
    <row r="96" spans="41:41">
      <c r="AO96" s="43"/>
    </row>
    <row r="97" spans="41:41">
      <c r="AO97" s="39"/>
    </row>
    <row r="98" spans="41:41">
      <c r="AO98" s="43"/>
    </row>
    <row r="99" spans="41:41">
      <c r="AO99" s="39"/>
    </row>
    <row r="100" spans="41:41">
      <c r="AO100" s="43"/>
    </row>
    <row r="101" spans="41:41" ht="27" customHeight="1">
      <c r="AO101" s="39"/>
    </row>
    <row r="102" spans="41:41">
      <c r="AO102" s="43"/>
    </row>
    <row r="103" spans="41:41">
      <c r="AO103" s="39"/>
    </row>
    <row r="104" spans="41:41">
      <c r="AO104" s="43"/>
    </row>
    <row r="105" spans="41:41">
      <c r="AO105" s="39"/>
    </row>
    <row r="106" spans="41:41">
      <c r="AO106" s="43"/>
    </row>
    <row r="107" spans="41:41">
      <c r="AO107" s="39"/>
    </row>
    <row r="108" spans="41:41">
      <c r="AO108" s="43"/>
    </row>
    <row r="109" spans="41:41">
      <c r="AO109" s="39"/>
    </row>
    <row r="110" spans="41:41">
      <c r="AO110" s="43"/>
    </row>
    <row r="111" spans="41:41">
      <c r="AO111" s="39"/>
    </row>
    <row r="112" spans="41:41">
      <c r="AO112" s="43"/>
    </row>
    <row r="113" spans="41:41">
      <c r="AO113" s="39"/>
    </row>
    <row r="114" spans="41:41">
      <c r="AO114" s="43"/>
    </row>
    <row r="115" spans="41:41">
      <c r="AO115" s="39"/>
    </row>
    <row r="116" spans="41:41">
      <c r="AO116" s="43"/>
    </row>
    <row r="118" spans="41:41" ht="14.25" customHeight="1"/>
    <row r="190" ht="51" customHeight="1"/>
    <row r="262" ht="51.75" customHeight="1"/>
    <row r="263" ht="36" customHeight="1"/>
  </sheetData>
  <mergeCells count="12">
    <mergeCell ref="AM6:AN6"/>
    <mergeCell ref="A60:AK60"/>
    <mergeCell ref="A59:AK59"/>
    <mergeCell ref="B53:AK53"/>
    <mergeCell ref="B68:AL68"/>
    <mergeCell ref="B55:AL55"/>
    <mergeCell ref="B56:AL56"/>
    <mergeCell ref="B57:AL57"/>
    <mergeCell ref="B61:AL61"/>
    <mergeCell ref="B62:AL62"/>
    <mergeCell ref="B63:AL63"/>
    <mergeCell ref="B64:AL64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rowBreaks count="1" manualBreakCount="1">
    <brk id="25" max="27" man="1"/>
  </rowBreaks>
  <ignoredErrors>
    <ignoredError sqref="AB22 Z22 AG22 AE22 AI22" formula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30"/>
    <pageSetUpPr fitToPage="1"/>
  </sheetPr>
  <dimension ref="A1:DQ228"/>
  <sheetViews>
    <sheetView showGridLines="0" view="pageBreakPreview" zoomScaleNormal="100" zoomScaleSheetLayoutView="100" workbookViewId="0">
      <pane xSplit="1" ySplit="6" topLeftCell="O7" activePane="bottomRight" state="frozen"/>
      <selection activeCell="K45" sqref="K45"/>
      <selection pane="topRight" activeCell="K45" sqref="K45"/>
      <selection pane="bottomLeft" activeCell="K45" sqref="K45"/>
      <selection pane="bottomRight" activeCell="P9" sqref="P9"/>
    </sheetView>
  </sheetViews>
  <sheetFormatPr baseColWidth="10" defaultColWidth="9.109375" defaultRowHeight="13.2"/>
  <cols>
    <col min="1" max="1" width="48" style="71" bestFit="1" customWidth="1"/>
    <col min="2" max="5" width="10.77734375" style="73" hidden="1" customWidth="1"/>
    <col min="6" max="6" width="10.77734375" style="249" hidden="1" customWidth="1"/>
    <col min="7" max="7" width="10.77734375" style="73" hidden="1" customWidth="1"/>
    <col min="8" max="10" width="10.77734375" style="249" hidden="1" customWidth="1"/>
    <col min="11" max="11" width="10.77734375" style="171" hidden="1" customWidth="1"/>
    <col min="12" max="12" width="10.77734375" style="249" hidden="1" customWidth="1"/>
    <col min="13" max="13" width="10.77734375" style="238" hidden="1" customWidth="1"/>
    <col min="14" max="14" width="10.77734375" style="249" hidden="1" customWidth="1"/>
    <col min="15" max="22" width="10.77734375" style="249" customWidth="1"/>
    <col min="23" max="23" width="10.77734375" style="238" customWidth="1"/>
    <col min="24" max="24" width="10.77734375" style="73" customWidth="1"/>
    <col min="25" max="25" width="5.5546875" style="71" customWidth="1"/>
    <col min="26" max="37" width="9.109375" style="74" customWidth="1" collapsed="1"/>
    <col min="38" max="39" width="9.109375" style="74" customWidth="1"/>
    <col min="40" max="40" width="9.109375" style="74" customWidth="1" collapsed="1"/>
    <col min="41" max="44" width="9.109375" style="74" customWidth="1"/>
    <col min="45" max="45" width="9.109375" style="74" customWidth="1" collapsed="1"/>
    <col min="46" max="48" width="9.109375" style="74" customWidth="1"/>
    <col min="49" max="49" width="9.109375" style="74" customWidth="1" collapsed="1"/>
    <col min="50" max="53" width="9.109375" style="74" customWidth="1"/>
    <col min="54" max="54" width="9.109375" style="74" customWidth="1" collapsed="1"/>
    <col min="55" max="55" width="9.109375" style="74" customWidth="1"/>
    <col min="56" max="56" width="9.109375" style="74" customWidth="1" collapsed="1"/>
    <col min="57" max="59" width="9.109375" style="74" customWidth="1"/>
    <col min="60" max="60" width="9.109375" style="74" customWidth="1" collapsed="1"/>
    <col min="61" max="61" width="9.109375" style="74" customWidth="1"/>
    <col min="62" max="62" width="9.109375" style="74" customWidth="1" collapsed="1"/>
    <col min="63" max="63" width="9.109375" style="74" customWidth="1"/>
    <col min="64" max="75" width="9.109375" style="74" customWidth="1" collapsed="1"/>
    <col min="76" max="76" width="9.109375" style="74" customWidth="1"/>
    <col min="77" max="121" width="9.109375" style="74" customWidth="1" collapsed="1"/>
    <col min="122" max="16384" width="9.109375" style="74"/>
  </cols>
  <sheetData>
    <row r="1" spans="1:56">
      <c r="F1" s="171"/>
      <c r="H1" s="171"/>
      <c r="I1" s="171"/>
      <c r="J1" s="171"/>
      <c r="L1" s="171"/>
      <c r="M1" s="73"/>
      <c r="N1" s="171"/>
      <c r="O1" s="171"/>
      <c r="P1" s="171"/>
      <c r="Q1" s="171"/>
      <c r="R1" s="171"/>
      <c r="S1" s="171"/>
      <c r="T1" s="171"/>
      <c r="U1" s="171"/>
      <c r="V1" s="171"/>
      <c r="W1" s="73"/>
      <c r="Y1" s="74"/>
    </row>
    <row r="2" spans="1:56">
      <c r="F2" s="171"/>
      <c r="H2" s="171"/>
      <c r="I2" s="171"/>
      <c r="J2" s="171"/>
      <c r="L2" s="171"/>
      <c r="M2" s="73"/>
      <c r="N2" s="171"/>
      <c r="O2" s="171"/>
      <c r="P2" s="171"/>
      <c r="Q2" s="171"/>
      <c r="R2" s="171"/>
      <c r="S2" s="171"/>
      <c r="T2" s="171"/>
      <c r="U2" s="171"/>
      <c r="V2" s="171"/>
      <c r="W2" s="73"/>
      <c r="Y2" s="74"/>
    </row>
    <row r="3" spans="1:56">
      <c r="F3" s="171"/>
      <c r="H3" s="171"/>
      <c r="I3" s="171"/>
      <c r="J3" s="171"/>
      <c r="L3" s="171"/>
      <c r="M3" s="73"/>
      <c r="N3" s="171"/>
      <c r="O3" s="171"/>
      <c r="P3" s="171"/>
      <c r="Q3" s="171"/>
      <c r="R3" s="171"/>
      <c r="S3" s="171"/>
      <c r="T3" s="171"/>
      <c r="U3" s="171"/>
      <c r="V3" s="171"/>
      <c r="W3" s="73"/>
      <c r="Y3" s="74"/>
    </row>
    <row r="4" spans="1:56">
      <c r="F4" s="171"/>
      <c r="H4" s="171"/>
      <c r="I4" s="171"/>
      <c r="J4" s="171"/>
      <c r="L4" s="171"/>
      <c r="M4" s="73"/>
      <c r="N4" s="171"/>
      <c r="O4" s="171"/>
      <c r="P4" s="171"/>
      <c r="Q4" s="171"/>
      <c r="R4" s="171"/>
      <c r="S4" s="171"/>
      <c r="T4" s="171"/>
      <c r="U4" s="171"/>
      <c r="V4" s="171"/>
      <c r="W4" s="73"/>
      <c r="Y4" s="74"/>
    </row>
    <row r="5" spans="1:56">
      <c r="F5" s="171"/>
      <c r="H5" s="171"/>
      <c r="I5" s="171"/>
      <c r="J5" s="171"/>
      <c r="L5" s="171"/>
      <c r="M5" s="73"/>
      <c r="N5" s="171"/>
      <c r="O5" s="171"/>
      <c r="P5" s="171"/>
      <c r="Q5" s="171"/>
      <c r="R5" s="171"/>
      <c r="S5" s="171"/>
      <c r="T5" s="171"/>
      <c r="U5" s="171"/>
      <c r="V5" s="171"/>
      <c r="W5" s="73"/>
      <c r="Y5" s="74"/>
    </row>
    <row r="6" spans="1:56" s="57" customFormat="1" ht="15" customHeight="1" thickBot="1">
      <c r="A6" s="55" t="s">
        <v>44</v>
      </c>
      <c r="B6" s="130"/>
      <c r="C6" s="130"/>
      <c r="D6" s="130"/>
      <c r="E6" s="130"/>
      <c r="F6" s="164"/>
      <c r="G6" s="130"/>
      <c r="H6" s="130"/>
      <c r="I6" s="130"/>
      <c r="J6" s="130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43" t="s">
        <v>12</v>
      </c>
      <c r="Y6" s="59"/>
      <c r="Z6" s="422"/>
      <c r="AA6" s="422"/>
      <c r="AB6" s="60"/>
      <c r="AC6" s="60"/>
      <c r="AD6" s="61"/>
      <c r="AE6" s="61"/>
      <c r="AF6" s="62"/>
      <c r="AG6" s="61"/>
      <c r="AH6" s="61"/>
      <c r="AI6" s="63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</row>
    <row r="7" spans="1:56" s="45" customFormat="1" ht="15" customHeight="1">
      <c r="A7" s="116"/>
      <c r="B7" s="165">
        <v>42369</v>
      </c>
      <c r="C7" s="198" t="s">
        <v>111</v>
      </c>
      <c r="D7" s="165">
        <v>43100</v>
      </c>
      <c r="E7" s="165">
        <v>43465</v>
      </c>
      <c r="F7" s="165">
        <v>43830</v>
      </c>
      <c r="G7" s="165">
        <v>44196</v>
      </c>
      <c r="H7" s="165">
        <v>44286</v>
      </c>
      <c r="I7" s="165">
        <v>44377</v>
      </c>
      <c r="J7" s="165">
        <v>44469</v>
      </c>
      <c r="K7" s="198">
        <v>44561</v>
      </c>
      <c r="L7" s="198">
        <v>44651</v>
      </c>
      <c r="M7" s="198" t="s">
        <v>169</v>
      </c>
      <c r="N7" s="198">
        <v>44834</v>
      </c>
      <c r="O7" s="198">
        <v>44926</v>
      </c>
      <c r="P7" s="198">
        <v>45016</v>
      </c>
      <c r="Q7" s="198">
        <v>45107</v>
      </c>
      <c r="R7" s="198">
        <v>45199</v>
      </c>
      <c r="S7" s="198">
        <v>45291</v>
      </c>
      <c r="T7" s="198">
        <v>45382</v>
      </c>
      <c r="U7" s="198">
        <v>45473</v>
      </c>
      <c r="V7" s="198">
        <v>45565</v>
      </c>
      <c r="W7" s="275">
        <v>45657</v>
      </c>
      <c r="X7" s="227" t="s">
        <v>2</v>
      </c>
      <c r="Y7" s="59"/>
      <c r="Z7" s="59"/>
      <c r="AA7" s="65"/>
      <c r="AB7" s="76"/>
      <c r="AC7" s="77"/>
      <c r="AD7" s="76"/>
      <c r="AE7" s="76"/>
      <c r="AF7" s="76"/>
      <c r="AG7" s="76"/>
      <c r="AH7" s="77"/>
      <c r="AI7" s="76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</row>
    <row r="8" spans="1:56" s="59" customFormat="1" ht="3" customHeight="1" thickBot="1">
      <c r="A8" s="118"/>
      <c r="G8" s="137"/>
      <c r="H8" s="295"/>
      <c r="I8" s="295"/>
      <c r="J8" s="295"/>
      <c r="L8" s="295"/>
      <c r="M8" s="295"/>
      <c r="N8" s="295"/>
      <c r="P8" s="295"/>
      <c r="Q8" s="295"/>
      <c r="R8" s="295"/>
      <c r="S8" s="307"/>
      <c r="T8" s="295"/>
      <c r="U8" s="295"/>
      <c r="V8" s="295"/>
      <c r="W8" s="306"/>
      <c r="X8" s="95"/>
      <c r="AA8" s="65"/>
      <c r="AB8" s="76"/>
      <c r="AC8" s="77"/>
      <c r="AD8" s="76"/>
      <c r="AE8" s="76"/>
      <c r="AF8" s="76"/>
      <c r="AG8" s="76"/>
      <c r="AH8" s="77"/>
      <c r="AI8" s="76"/>
    </row>
    <row r="9" spans="1:56" ht="15" customHeight="1">
      <c r="A9" s="46" t="s">
        <v>159</v>
      </c>
      <c r="B9" s="156">
        <v>11084.998792999999</v>
      </c>
      <c r="C9" s="156">
        <v>10933.557758999999</v>
      </c>
      <c r="D9" s="156">
        <v>10661.549609000002</v>
      </c>
      <c r="E9" s="156">
        <v>10702.654738000001</v>
      </c>
      <c r="F9" s="156">
        <v>11061.905647000001</v>
      </c>
      <c r="G9" s="156">
        <v>11285.337860092794</v>
      </c>
      <c r="H9" s="156">
        <v>11307.493429767232</v>
      </c>
      <c r="I9" s="156">
        <v>12246.637426401365</v>
      </c>
      <c r="J9" s="156">
        <v>12399.4</v>
      </c>
      <c r="K9" s="156">
        <v>13606.884962</v>
      </c>
      <c r="L9" s="156">
        <v>13761.8709</v>
      </c>
      <c r="M9" s="156">
        <v>13898.652130470002</v>
      </c>
      <c r="N9" s="156">
        <v>15212.730832999998</v>
      </c>
      <c r="O9" s="156">
        <v>15244.649715</v>
      </c>
      <c r="P9" s="156">
        <v>15165.885783999998</v>
      </c>
      <c r="Q9" s="156">
        <v>15173.267687000001</v>
      </c>
      <c r="R9" s="156">
        <v>15719.822284</v>
      </c>
      <c r="S9" s="156">
        <v>15895.087988000001</v>
      </c>
      <c r="T9" s="156">
        <v>16060.506778759998</v>
      </c>
      <c r="U9" s="156">
        <v>15781.09914909</v>
      </c>
      <c r="V9" s="156">
        <v>15906.195096420002</v>
      </c>
      <c r="W9" s="350">
        <v>16219.867199419998</v>
      </c>
      <c r="X9" s="351">
        <f>+W9/S9-1</f>
        <v>2.0432677797391774E-2</v>
      </c>
      <c r="Y9" s="74"/>
    </row>
    <row r="10" spans="1:56" ht="15" customHeight="1" thickBot="1">
      <c r="A10" s="47" t="s">
        <v>41</v>
      </c>
      <c r="B10" s="157">
        <v>677.99500000000012</v>
      </c>
      <c r="C10" s="157">
        <v>604.63035400000001</v>
      </c>
      <c r="D10" s="157">
        <v>622.05259899999987</v>
      </c>
      <c r="E10" s="157">
        <v>1002.1429469999999</v>
      </c>
      <c r="F10" s="157">
        <v>776.72295099999997</v>
      </c>
      <c r="G10" s="157">
        <v>702.33058299999993</v>
      </c>
      <c r="H10" s="157">
        <v>805.05499999999995</v>
      </c>
      <c r="I10" s="157">
        <v>1349.453</v>
      </c>
      <c r="J10" s="157">
        <v>2662.9</v>
      </c>
      <c r="K10" s="157">
        <v>3674.4798043700007</v>
      </c>
      <c r="L10" s="157">
        <v>4436.7121999999999</v>
      </c>
      <c r="M10" s="157">
        <v>6037.7736739999991</v>
      </c>
      <c r="N10" s="157">
        <v>8024.537781</v>
      </c>
      <c r="O10" s="157">
        <v>3911.9942680000004</v>
      </c>
      <c r="P10" s="157">
        <v>4375.397336</v>
      </c>
      <c r="Q10" s="157">
        <v>3320.8125190000001</v>
      </c>
      <c r="R10" s="157">
        <v>3575.3837709999998</v>
      </c>
      <c r="S10" s="157">
        <v>3590.2280569999998</v>
      </c>
      <c r="T10" s="157">
        <v>4136.8172301200002</v>
      </c>
      <c r="U10" s="157">
        <v>2786.7046189499997</v>
      </c>
      <c r="V10" s="157">
        <v>2930.3399955099999</v>
      </c>
      <c r="W10" s="308">
        <v>2498.44383109</v>
      </c>
      <c r="X10" s="309">
        <f>+W10/S10-1</f>
        <v>-0.30409885070707632</v>
      </c>
      <c r="Y10" s="74"/>
    </row>
    <row r="11" spans="1:56" ht="15" hidden="1" customHeight="1" thickBot="1">
      <c r="A11" s="24" t="s">
        <v>102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12054.201600000002</v>
      </c>
      <c r="H11" s="163"/>
      <c r="I11" s="163"/>
      <c r="J11" s="163"/>
      <c r="K11" s="163">
        <v>17191.036263999998</v>
      </c>
      <c r="L11" s="163"/>
      <c r="M11" s="163"/>
      <c r="N11" s="163"/>
      <c r="O11" s="163">
        <v>19156.643982999998</v>
      </c>
      <c r="P11" s="163">
        <v>19541.28312</v>
      </c>
      <c r="Q11" s="163"/>
      <c r="R11" s="163"/>
      <c r="S11" s="163"/>
      <c r="T11" s="163"/>
      <c r="U11" s="163"/>
      <c r="V11" s="163"/>
      <c r="W11" s="91"/>
      <c r="X11" s="352" t="s">
        <v>85</v>
      </c>
      <c r="Y11" s="74"/>
    </row>
    <row r="12" spans="1:56" ht="15" customHeight="1" thickBot="1">
      <c r="A12" s="285" t="s">
        <v>160</v>
      </c>
      <c r="B12" s="155">
        <v>11762.993</v>
      </c>
      <c r="C12" s="155">
        <v>11538.188113</v>
      </c>
      <c r="D12" s="155">
        <v>11283.602208</v>
      </c>
      <c r="E12" s="155">
        <v>11704.797685000003</v>
      </c>
      <c r="F12" s="155">
        <v>11838.628598000001</v>
      </c>
      <c r="G12" s="155">
        <v>11987.668443092793</v>
      </c>
      <c r="H12" s="155">
        <v>12112.548429767232</v>
      </c>
      <c r="I12" s="155">
        <v>13596.091501000001</v>
      </c>
      <c r="J12" s="155">
        <v>15062.2714511986</v>
      </c>
      <c r="K12" s="155">
        <v>17281.364766369999</v>
      </c>
      <c r="L12" s="155">
        <v>18198.5831</v>
      </c>
      <c r="M12" s="155">
        <v>19936.42580447</v>
      </c>
      <c r="N12" s="155">
        <v>23237.268613999997</v>
      </c>
      <c r="O12" s="155">
        <v>19156.643982999998</v>
      </c>
      <c r="P12" s="155">
        <v>19541.28312</v>
      </c>
      <c r="Q12" s="155">
        <v>18494.080206000002</v>
      </c>
      <c r="R12" s="155">
        <v>19295.206054999999</v>
      </c>
      <c r="S12" s="155">
        <v>19485.316045000003</v>
      </c>
      <c r="T12" s="155">
        <v>20197.324008879998</v>
      </c>
      <c r="U12" s="155">
        <v>18567.803768040001</v>
      </c>
      <c r="V12" s="155">
        <v>18836.535091930004</v>
      </c>
      <c r="W12" s="144">
        <v>18718.311030509998</v>
      </c>
      <c r="X12" s="364">
        <f>+W12/S12-1</f>
        <v>-3.9363231918777219E-2</v>
      </c>
      <c r="Y12" s="74"/>
    </row>
    <row r="13" spans="1:56" ht="15" customHeight="1">
      <c r="A13" s="133" t="s">
        <v>152</v>
      </c>
      <c r="B13" s="163">
        <v>5433.3159999999998</v>
      </c>
      <c r="C13" s="163">
        <v>5529.5009069999996</v>
      </c>
      <c r="D13" s="163">
        <v>5690.826787</v>
      </c>
      <c r="E13" s="163">
        <v>5941.0225850000006</v>
      </c>
      <c r="F13" s="163">
        <v>6568.0098780000008</v>
      </c>
      <c r="G13" s="163">
        <v>6807.3993360927916</v>
      </c>
      <c r="H13" s="163">
        <v>6897.5234297672305</v>
      </c>
      <c r="I13" s="163">
        <v>6824.2760749999998</v>
      </c>
      <c r="J13" s="163">
        <v>6553.4169901985597</v>
      </c>
      <c r="K13" s="163">
        <v>6362.9487869999994</v>
      </c>
      <c r="L13" s="163">
        <v>6092.6450000000004</v>
      </c>
      <c r="M13" s="163">
        <v>5329.4516340000009</v>
      </c>
      <c r="N13" s="163">
        <v>5030.3099359999997</v>
      </c>
      <c r="O13" s="163">
        <v>8323.0190220000004</v>
      </c>
      <c r="P13" s="163">
        <v>9967.8940529999982</v>
      </c>
      <c r="Q13" s="163">
        <v>9420.2587579999999</v>
      </c>
      <c r="R13" s="163">
        <v>10432.314188</v>
      </c>
      <c r="S13" s="163">
        <v>11220.909349</v>
      </c>
      <c r="T13" s="163">
        <v>12013.570791959999</v>
      </c>
      <c r="U13" s="163">
        <v>10213.38711012</v>
      </c>
      <c r="V13" s="163">
        <v>10693.290576309999</v>
      </c>
      <c r="W13" s="91">
        <v>11064.829802939999</v>
      </c>
      <c r="X13" s="351">
        <f>+W13/S13-1</f>
        <v>-1.3909705640203773E-2</v>
      </c>
      <c r="Y13" s="74"/>
    </row>
    <row r="14" spans="1:56" ht="15" customHeight="1">
      <c r="A14" s="49" t="s">
        <v>42</v>
      </c>
      <c r="B14" s="161">
        <v>5349.7860000000001</v>
      </c>
      <c r="C14" s="161">
        <v>4908.1798829999998</v>
      </c>
      <c r="D14" s="161">
        <v>4584.6676820000002</v>
      </c>
      <c r="E14" s="161">
        <v>3967.9714920000001</v>
      </c>
      <c r="F14" s="161">
        <v>4107.38958</v>
      </c>
      <c r="G14" s="161">
        <v>4045.4214870000001</v>
      </c>
      <c r="H14" s="161">
        <v>4034.3889999999997</v>
      </c>
      <c r="I14" s="161">
        <v>4639.3320000000003</v>
      </c>
      <c r="J14" s="161">
        <v>4492.5</v>
      </c>
      <c r="K14" s="161">
        <v>5139.205927</v>
      </c>
      <c r="L14" s="161">
        <v>5583.5258999999996</v>
      </c>
      <c r="M14" s="161">
        <v>4394.5827524700007</v>
      </c>
      <c r="N14" s="161">
        <v>4962.4588729999996</v>
      </c>
      <c r="O14" s="161">
        <v>6688.2136299999993</v>
      </c>
      <c r="P14" s="161">
        <v>6303.6956070000006</v>
      </c>
      <c r="Q14" s="161">
        <v>6296.5410249999995</v>
      </c>
      <c r="R14" s="161">
        <v>5894.1640159999997</v>
      </c>
      <c r="S14" s="161">
        <v>5103.1162939999995</v>
      </c>
      <c r="T14" s="161">
        <v>5205.5391825400002</v>
      </c>
      <c r="U14" s="161">
        <v>5762.4194390399989</v>
      </c>
      <c r="V14" s="161">
        <v>5794.7841450099995</v>
      </c>
      <c r="W14" s="354">
        <v>5879.7615677099993</v>
      </c>
      <c r="X14" s="352">
        <f>+W14/S14-1</f>
        <v>0.15219039288270619</v>
      </c>
      <c r="Y14" s="74"/>
    </row>
    <row r="15" spans="1:56" ht="15" customHeight="1" thickBot="1">
      <c r="A15" s="47" t="s">
        <v>43</v>
      </c>
      <c r="B15" s="157">
        <v>979.89099999999996</v>
      </c>
      <c r="C15" s="157">
        <v>1100.5073219999999</v>
      </c>
      <c r="D15" s="157">
        <v>1008.107738</v>
      </c>
      <c r="E15" s="157">
        <v>1795.8036069999998</v>
      </c>
      <c r="F15" s="157">
        <v>1163.2291399999999</v>
      </c>
      <c r="G15" s="157">
        <v>1134.8476189999999</v>
      </c>
      <c r="H15" s="157">
        <v>1180.636</v>
      </c>
      <c r="I15" s="157">
        <v>2132.4839999999999</v>
      </c>
      <c r="J15" s="157">
        <v>4016.4</v>
      </c>
      <c r="K15" s="157">
        <v>5779.2100503700003</v>
      </c>
      <c r="L15" s="157">
        <v>6522.4111999999996</v>
      </c>
      <c r="M15" s="157">
        <v>10212.391417999999</v>
      </c>
      <c r="N15" s="157">
        <v>13244.499804999999</v>
      </c>
      <c r="O15" s="157">
        <v>4145.4113299999999</v>
      </c>
      <c r="P15" s="157">
        <v>3269.6934599999995</v>
      </c>
      <c r="Q15" s="157">
        <v>2777.2804230000002</v>
      </c>
      <c r="R15" s="157">
        <v>2968.727852</v>
      </c>
      <c r="S15" s="157">
        <v>3161.2904059999996</v>
      </c>
      <c r="T15" s="157">
        <v>2978.2140343800002</v>
      </c>
      <c r="U15" s="157">
        <v>2591.9972188799998</v>
      </c>
      <c r="V15" s="157">
        <v>2348.4603706100002</v>
      </c>
      <c r="W15" s="308">
        <v>1773.7196598600001</v>
      </c>
      <c r="X15" s="352">
        <f>+W15/S15-1</f>
        <v>-0.43892542852325345</v>
      </c>
      <c r="Y15" s="74"/>
    </row>
    <row r="16" spans="1:56" ht="15" customHeight="1" thickBot="1">
      <c r="A16" s="285" t="s">
        <v>161</v>
      </c>
      <c r="B16" s="155">
        <v>11762.992999999999</v>
      </c>
      <c r="C16" s="155">
        <v>11538.188112</v>
      </c>
      <c r="D16" s="155">
        <v>11283.602207</v>
      </c>
      <c r="E16" s="155">
        <v>11704.797685000003</v>
      </c>
      <c r="F16" s="155">
        <v>11838.628598000001</v>
      </c>
      <c r="G16" s="155">
        <v>11987.668443092793</v>
      </c>
      <c r="H16" s="155">
        <v>12112.548429767232</v>
      </c>
      <c r="I16" s="155">
        <v>13596.091501000001</v>
      </c>
      <c r="J16" s="155">
        <v>15062.2714511986</v>
      </c>
      <c r="K16" s="155">
        <v>17281.364766369999</v>
      </c>
      <c r="L16" s="155">
        <v>18198.5831</v>
      </c>
      <c r="M16" s="155">
        <v>19936.42580447</v>
      </c>
      <c r="N16" s="155">
        <v>23237.268613999997</v>
      </c>
      <c r="O16" s="155">
        <v>19156.643982999998</v>
      </c>
      <c r="P16" s="155">
        <v>19541.28312</v>
      </c>
      <c r="Q16" s="155">
        <v>18494.080206000002</v>
      </c>
      <c r="R16" s="155">
        <v>19295.206054999999</v>
      </c>
      <c r="S16" s="155">
        <v>19485.316045000003</v>
      </c>
      <c r="T16" s="155">
        <v>20197.324008879998</v>
      </c>
      <c r="U16" s="155">
        <v>18567.803768040001</v>
      </c>
      <c r="V16" s="155">
        <v>18836.535091930004</v>
      </c>
      <c r="W16" s="144">
        <v>18718.311030509998</v>
      </c>
      <c r="X16" s="185">
        <f>+W16/S16-1</f>
        <v>-3.9363231918777219E-2</v>
      </c>
      <c r="Y16" s="74"/>
    </row>
    <row r="17" spans="1:56" ht="15" customHeight="1">
      <c r="A17" s="24"/>
      <c r="B17" s="91"/>
      <c r="C17" s="163"/>
      <c r="D17" s="91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91"/>
      <c r="X17" s="365"/>
      <c r="Y17" s="74"/>
    </row>
    <row r="18" spans="1:56" ht="15" customHeight="1" thickBot="1">
      <c r="A18" s="55" t="s">
        <v>45</v>
      </c>
      <c r="B18" s="130"/>
      <c r="C18" s="164"/>
      <c r="D18" s="130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30"/>
      <c r="X18" s="143" t="s">
        <v>12</v>
      </c>
      <c r="Y18" s="74"/>
    </row>
    <row r="19" spans="1:56" ht="15" customHeight="1">
      <c r="A19" s="116"/>
      <c r="B19" s="165" t="s">
        <v>103</v>
      </c>
      <c r="C19" s="165" t="s">
        <v>112</v>
      </c>
      <c r="D19" s="165" t="s">
        <v>114</v>
      </c>
      <c r="E19" s="165" t="s">
        <v>117</v>
      </c>
      <c r="F19" s="165" t="s">
        <v>118</v>
      </c>
      <c r="G19" s="165" t="s">
        <v>134</v>
      </c>
      <c r="H19" s="165" t="s">
        <v>136</v>
      </c>
      <c r="I19" s="165" t="s">
        <v>168</v>
      </c>
      <c r="J19" s="165" t="s">
        <v>174</v>
      </c>
      <c r="K19" s="165" t="s">
        <v>140</v>
      </c>
      <c r="L19" s="165" t="s">
        <v>142</v>
      </c>
      <c r="M19" s="165" t="s">
        <v>166</v>
      </c>
      <c r="N19" s="165" t="s">
        <v>172</v>
      </c>
      <c r="O19" s="165" t="s">
        <v>176</v>
      </c>
      <c r="P19" s="165" t="s">
        <v>180</v>
      </c>
      <c r="Q19" s="165" t="s">
        <v>183</v>
      </c>
      <c r="R19" s="165" t="s">
        <v>185</v>
      </c>
      <c r="S19" s="165" t="s">
        <v>187</v>
      </c>
      <c r="T19" s="165" t="s">
        <v>190</v>
      </c>
      <c r="U19" s="165" t="s">
        <v>193</v>
      </c>
      <c r="V19" s="165" t="s">
        <v>195</v>
      </c>
      <c r="W19" s="226" t="s">
        <v>198</v>
      </c>
      <c r="X19" s="117" t="s">
        <v>2</v>
      </c>
      <c r="Y19" s="74"/>
      <c r="AB19" s="32"/>
    </row>
    <row r="20" spans="1:56" s="121" customFormat="1" ht="3" customHeight="1" thickBot="1">
      <c r="A20" s="50"/>
      <c r="B20" s="122"/>
      <c r="C20" s="106"/>
      <c r="D20" s="166"/>
      <c r="H20" s="166"/>
      <c r="I20" s="166"/>
      <c r="N20" s="295"/>
      <c r="S20" s="307"/>
      <c r="T20" s="295"/>
      <c r="U20" s="295"/>
      <c r="V20" s="295"/>
      <c r="W20" s="306"/>
      <c r="X20" s="225"/>
      <c r="Y20" s="74"/>
      <c r="Z20" s="74"/>
      <c r="AA20" s="74"/>
      <c r="AB20" s="32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</row>
    <row r="21" spans="1:56" ht="15" customHeight="1">
      <c r="A21" s="47" t="s">
        <v>149</v>
      </c>
      <c r="B21" s="157">
        <v>673.97866459000011</v>
      </c>
      <c r="C21" s="157">
        <v>804.30745431999981</v>
      </c>
      <c r="D21" s="157">
        <v>640.58213965000004</v>
      </c>
      <c r="E21" s="157">
        <v>664.11514583000007</v>
      </c>
      <c r="F21" s="157">
        <v>1204.2982395500003</v>
      </c>
      <c r="G21" s="157">
        <v>1182.1482197093999</v>
      </c>
      <c r="H21" s="157">
        <v>203.74909136999995</v>
      </c>
      <c r="I21" s="157">
        <v>426.36759887999983</v>
      </c>
      <c r="J21" s="157">
        <v>510.59513671000002</v>
      </c>
      <c r="K21" s="157">
        <v>98.162145370000161</v>
      </c>
      <c r="L21" s="157">
        <v>209.15827226999991</v>
      </c>
      <c r="M21" s="157">
        <v>920.31232077999994</v>
      </c>
      <c r="N21" s="157">
        <v>1120.8162274799997</v>
      </c>
      <c r="O21" s="157">
        <v>2019.8594123699995</v>
      </c>
      <c r="P21" s="157">
        <v>1363.7098403200002</v>
      </c>
      <c r="Q21" s="157">
        <v>2895.7</v>
      </c>
      <c r="R21" s="157">
        <v>4153.3908312900003</v>
      </c>
      <c r="S21" s="157">
        <v>5082.9689785400005</v>
      </c>
      <c r="T21" s="157">
        <v>929.34880900000007</v>
      </c>
      <c r="U21" s="157">
        <v>1850.2301739500001</v>
      </c>
      <c r="V21" s="157">
        <v>2332.8465573200001</v>
      </c>
      <c r="W21" s="308">
        <v>3248.5557209199997</v>
      </c>
      <c r="X21" s="309">
        <f>+W21/S21-1</f>
        <v>-0.3608940493960886</v>
      </c>
      <c r="Y21" s="74"/>
      <c r="AB21" s="32"/>
    </row>
    <row r="22" spans="1:56" ht="15" customHeight="1">
      <c r="A22" s="47" t="s">
        <v>46</v>
      </c>
      <c r="B22" s="157">
        <v>78.703694470000045</v>
      </c>
      <c r="C22" s="157">
        <v>-219.17757228000002</v>
      </c>
      <c r="D22" s="157">
        <v>-219.29545113000003</v>
      </c>
      <c r="E22" s="157">
        <v>-333.76476808000001</v>
      </c>
      <c r="F22" s="157">
        <v>-321.65065239</v>
      </c>
      <c r="G22" s="157">
        <v>-596.80997572999991</v>
      </c>
      <c r="H22" s="157">
        <v>-167.38172413000001</v>
      </c>
      <c r="I22" s="157">
        <v>-565.89285225999993</v>
      </c>
      <c r="J22" s="157">
        <v>-771.92607138999983</v>
      </c>
      <c r="K22" s="157">
        <v>-1105.32393054</v>
      </c>
      <c r="L22" s="157">
        <v>-313.52715261000003</v>
      </c>
      <c r="M22" s="157">
        <v>-564.31974112</v>
      </c>
      <c r="N22" s="157">
        <v>-1292.4432431099999</v>
      </c>
      <c r="O22" s="157">
        <v>-1591.1956211200002</v>
      </c>
      <c r="P22" s="157">
        <v>-212.71481162000001</v>
      </c>
      <c r="Q22" s="157">
        <v>-434.4</v>
      </c>
      <c r="R22" s="157">
        <v>-1144.2292019100003</v>
      </c>
      <c r="S22" s="157">
        <v>-1440.99615397</v>
      </c>
      <c r="T22" s="157">
        <v>-248.3385376</v>
      </c>
      <c r="U22" s="157">
        <v>-512.70211420999988</v>
      </c>
      <c r="V22" s="157">
        <v>-787.77193796999984</v>
      </c>
      <c r="W22" s="308">
        <v>-1166.4164759800001</v>
      </c>
      <c r="X22" s="309" t="s">
        <v>85</v>
      </c>
      <c r="Y22" s="74"/>
      <c r="AB22" s="32"/>
    </row>
    <row r="23" spans="1:56" ht="15" customHeight="1">
      <c r="A23" s="49" t="s">
        <v>162</v>
      </c>
      <c r="B23" s="157">
        <v>-765.47767557999998</v>
      </c>
      <c r="C23" s="157">
        <v>-586.78800185</v>
      </c>
      <c r="D23" s="157">
        <v>-420.65390719999999</v>
      </c>
      <c r="E23" s="157">
        <v>-319.59640200999996</v>
      </c>
      <c r="F23" s="157">
        <v>-877.36007042000006</v>
      </c>
      <c r="G23" s="157">
        <v>-580.76948997939985</v>
      </c>
      <c r="H23" s="157">
        <v>-44.161337569999993</v>
      </c>
      <c r="I23" s="157">
        <v>144.09577455000004</v>
      </c>
      <c r="J23" s="157">
        <v>260.17560892000012</v>
      </c>
      <c r="K23" s="157">
        <v>1276.52037245</v>
      </c>
      <c r="L23" s="157">
        <v>-78.392764290000031</v>
      </c>
      <c r="M23" s="157">
        <v>-619.86733796999988</v>
      </c>
      <c r="N23" s="157">
        <v>340.30720114999963</v>
      </c>
      <c r="O23" s="157">
        <v>-337.97341571000004</v>
      </c>
      <c r="P23" s="157">
        <v>-497.63291850000002</v>
      </c>
      <c r="Q23" s="157">
        <v>-2474.7546121999999</v>
      </c>
      <c r="R23" s="157">
        <v>-2586.2113176599996</v>
      </c>
      <c r="S23" s="157">
        <v>-3087.1811329299999</v>
      </c>
      <c r="T23" s="157">
        <v>-166.54154700000001</v>
      </c>
      <c r="U23" s="157">
        <v>-1832.5064122399999</v>
      </c>
      <c r="V23" s="157">
        <v>-1779.75473586</v>
      </c>
      <c r="W23" s="308">
        <v>-2251.0485209500002</v>
      </c>
      <c r="X23" s="309" t="s">
        <v>85</v>
      </c>
      <c r="Y23" s="74"/>
      <c r="AB23" s="34"/>
    </row>
    <row r="24" spans="1:56" ht="15" customHeight="1" thickBot="1">
      <c r="A24" s="47" t="s">
        <v>47</v>
      </c>
      <c r="B24" s="163">
        <v>-12.795316519999801</v>
      </c>
      <c r="C24" s="163">
        <v>-1.6581198100001784</v>
      </c>
      <c r="D24" s="163">
        <v>0.63278131999995091</v>
      </c>
      <c r="E24" s="163">
        <v>10.753975740000081</v>
      </c>
      <c r="F24" s="158">
        <v>5.2875167400003411</v>
      </c>
      <c r="G24" s="158">
        <v>4.5687540000000739</v>
      </c>
      <c r="H24" s="158">
        <v>-7.7939703300000573</v>
      </c>
      <c r="I24" s="158">
        <v>4.5705211699999495</v>
      </c>
      <c r="J24" s="158">
        <v>-1.1553257599996982</v>
      </c>
      <c r="K24" s="158">
        <v>269.35858727999999</v>
      </c>
      <c r="L24" s="163">
        <v>-182.76164463000015</v>
      </c>
      <c r="M24" s="163">
        <v>-263.87475830999995</v>
      </c>
      <c r="N24" s="163">
        <v>168.68018551999944</v>
      </c>
      <c r="O24" s="163">
        <v>90.69037553999928</v>
      </c>
      <c r="P24" s="163">
        <v>653.36211020000019</v>
      </c>
      <c r="Q24" s="163">
        <v>-13.506362040000113</v>
      </c>
      <c r="R24" s="163">
        <v>422.95031172000017</v>
      </c>
      <c r="S24" s="163">
        <v>554.79169164000029</v>
      </c>
      <c r="T24" s="163">
        <v>514.46872440000004</v>
      </c>
      <c r="U24" s="163">
        <v>-494.9783524999998</v>
      </c>
      <c r="V24" s="163">
        <v>-234.68011650999961</v>
      </c>
      <c r="W24" s="91">
        <v>-168.90927601000061</v>
      </c>
      <c r="X24" s="355" t="s">
        <v>85</v>
      </c>
      <c r="Y24" s="123"/>
      <c r="AB24" s="34"/>
    </row>
    <row r="25" spans="1:56" s="81" customFormat="1" ht="15" customHeight="1" thickBot="1">
      <c r="A25" s="285" t="s">
        <v>75</v>
      </c>
      <c r="B25" s="155">
        <v>28.887778000000196</v>
      </c>
      <c r="C25" s="155">
        <v>27.960470649999756</v>
      </c>
      <c r="D25" s="155">
        <v>28.593251969999745</v>
      </c>
      <c r="E25" s="155">
        <v>39.347227710000077</v>
      </c>
      <c r="F25" s="155">
        <v>44.634744450000341</v>
      </c>
      <c r="G25" s="270">
        <v>49.203498450000069</v>
      </c>
      <c r="H25" s="270">
        <v>41.409527699999948</v>
      </c>
      <c r="I25" s="270">
        <v>53.774019199999955</v>
      </c>
      <c r="J25" s="270">
        <v>48.048172270000308</v>
      </c>
      <c r="K25" s="155">
        <v>318.56208530999999</v>
      </c>
      <c r="L25" s="155">
        <v>135.80044067999984</v>
      </c>
      <c r="M25" s="155">
        <v>54.687327000000039</v>
      </c>
      <c r="N25" s="155">
        <v>487.24227082999943</v>
      </c>
      <c r="O25" s="155">
        <v>409.2524608499993</v>
      </c>
      <c r="P25" s="155">
        <v>1062.6145710500002</v>
      </c>
      <c r="Q25" s="155">
        <v>395.74609880999986</v>
      </c>
      <c r="R25" s="155">
        <v>832.20277257000021</v>
      </c>
      <c r="S25" s="155">
        <v>964.04415249000022</v>
      </c>
      <c r="T25" s="155">
        <v>1478.51287669</v>
      </c>
      <c r="U25" s="155">
        <v>469.06579992000002</v>
      </c>
      <c r="V25" s="155">
        <v>729.36405594000007</v>
      </c>
      <c r="W25" s="144">
        <v>795.13487643999997</v>
      </c>
      <c r="X25" s="361">
        <f>+W25/S25-1</f>
        <v>-0.17520906652846724</v>
      </c>
      <c r="Y25" s="74"/>
      <c r="AB25" s="38"/>
    </row>
    <row r="26" spans="1:56" ht="9" customHeight="1">
      <c r="F26" s="171"/>
      <c r="H26" s="171"/>
      <c r="I26" s="171"/>
      <c r="J26" s="171"/>
      <c r="L26" s="171"/>
      <c r="M26" s="73"/>
      <c r="N26" s="171"/>
      <c r="O26" s="171"/>
      <c r="P26" s="171"/>
      <c r="Q26" s="171"/>
      <c r="R26" s="171"/>
      <c r="S26" s="171"/>
      <c r="T26" s="171"/>
      <c r="U26" s="171"/>
      <c r="V26" s="171"/>
      <c r="W26" s="73"/>
      <c r="Y26" s="112"/>
      <c r="Z26" s="112"/>
      <c r="AA26" s="112"/>
      <c r="AB26" s="112"/>
      <c r="AC26" s="112"/>
      <c r="AD26" s="112"/>
      <c r="AE26" s="112"/>
      <c r="AF26" s="112"/>
    </row>
    <row r="27" spans="1:56" ht="12.75" customHeight="1">
      <c r="A27" s="427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</row>
    <row r="28" spans="1:56">
      <c r="AB28" s="42"/>
    </row>
    <row r="29" spans="1:56">
      <c r="X29" s="249"/>
      <c r="AB29" s="42"/>
    </row>
    <row r="30" spans="1:56">
      <c r="X30" s="249"/>
      <c r="AB30" s="42"/>
    </row>
    <row r="31" spans="1:56">
      <c r="X31" s="249"/>
      <c r="AB31" s="43"/>
    </row>
    <row r="32" spans="1:56">
      <c r="AB32" s="39"/>
    </row>
    <row r="33" spans="24:28">
      <c r="AB33" s="43"/>
    </row>
    <row r="34" spans="24:28">
      <c r="X34" s="249"/>
      <c r="AB34" s="39"/>
    </row>
    <row r="35" spans="24:28">
      <c r="AB35" s="43"/>
    </row>
    <row r="36" spans="24:28">
      <c r="AB36" s="39"/>
    </row>
    <row r="37" spans="24:28">
      <c r="AB37" s="43"/>
    </row>
    <row r="38" spans="24:28">
      <c r="AB38" s="39"/>
    </row>
    <row r="39" spans="24:28">
      <c r="AB39" s="43"/>
    </row>
    <row r="40" spans="24:28" ht="36" customHeight="1">
      <c r="AB40" s="39"/>
    </row>
    <row r="41" spans="24:28">
      <c r="AB41" s="43"/>
    </row>
    <row r="42" spans="24:28">
      <c r="AB42" s="39"/>
    </row>
    <row r="43" spans="24:28">
      <c r="AB43" s="43"/>
    </row>
    <row r="44" spans="24:28">
      <c r="AB44" s="39"/>
    </row>
    <row r="45" spans="24:28">
      <c r="AB45" s="43"/>
    </row>
    <row r="46" spans="24:28">
      <c r="AB46" s="39"/>
    </row>
    <row r="47" spans="24:28">
      <c r="AB47" s="43"/>
    </row>
    <row r="48" spans="24:28">
      <c r="AB48" s="39"/>
    </row>
    <row r="49" spans="28:28">
      <c r="AB49" s="43"/>
    </row>
    <row r="50" spans="28:28">
      <c r="AB50" s="39"/>
    </row>
    <row r="51" spans="28:28">
      <c r="AB51" s="43"/>
    </row>
    <row r="52" spans="28:28">
      <c r="AB52" s="39"/>
    </row>
    <row r="53" spans="28:28">
      <c r="AB53" s="43"/>
    </row>
    <row r="54" spans="28:28">
      <c r="AB54" s="39"/>
    </row>
    <row r="55" spans="28:28">
      <c r="AB55" s="43"/>
    </row>
    <row r="56" spans="28:28">
      <c r="AB56" s="39"/>
    </row>
    <row r="57" spans="28:28">
      <c r="AB57" s="43"/>
    </row>
    <row r="58" spans="28:28">
      <c r="AB58" s="39"/>
    </row>
    <row r="59" spans="28:28">
      <c r="AB59" s="43"/>
    </row>
    <row r="60" spans="28:28">
      <c r="AB60" s="39"/>
    </row>
    <row r="61" spans="28:28">
      <c r="AB61" s="43"/>
    </row>
    <row r="62" spans="28:28">
      <c r="AB62" s="39"/>
    </row>
    <row r="63" spans="28:28">
      <c r="AB63" s="43"/>
    </row>
    <row r="64" spans="28:28">
      <c r="AB64" s="39"/>
    </row>
    <row r="65" spans="28:28">
      <c r="AB65" s="43"/>
    </row>
    <row r="66" spans="28:28" ht="27" customHeight="1">
      <c r="AB66" s="39"/>
    </row>
    <row r="67" spans="28:28">
      <c r="AB67" s="43"/>
    </row>
    <row r="68" spans="28:28">
      <c r="AB68" s="39"/>
    </row>
    <row r="69" spans="28:28">
      <c r="AB69" s="43"/>
    </row>
    <row r="70" spans="28:28">
      <c r="AB70" s="39"/>
    </row>
    <row r="71" spans="28:28">
      <c r="AB71" s="43"/>
    </row>
    <row r="72" spans="28:28">
      <c r="AB72" s="39"/>
    </row>
    <row r="73" spans="28:28">
      <c r="AB73" s="43"/>
    </row>
    <row r="74" spans="28:28">
      <c r="AB74" s="39"/>
    </row>
    <row r="75" spans="28:28">
      <c r="AB75" s="43"/>
    </row>
    <row r="76" spans="28:28">
      <c r="AB76" s="39"/>
    </row>
    <row r="77" spans="28:28">
      <c r="AB77" s="43"/>
    </row>
    <row r="78" spans="28:28">
      <c r="AB78" s="39"/>
    </row>
    <row r="79" spans="28:28">
      <c r="AB79" s="43"/>
    </row>
    <row r="80" spans="28:28">
      <c r="AB80" s="39"/>
    </row>
    <row r="81" spans="28:28">
      <c r="AB81" s="43"/>
    </row>
    <row r="83" spans="28:28" ht="14.25" customHeight="1"/>
    <row r="155" ht="51" customHeight="1"/>
    <row r="227" ht="51.75" customHeight="1"/>
    <row r="228" ht="36" customHeight="1"/>
  </sheetData>
  <mergeCells count="2">
    <mergeCell ref="A27:X27"/>
    <mergeCell ref="Z6:AA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theme="2" tint="-0.14999847407452621"/>
    <pageSetUpPr fitToPage="1"/>
  </sheetPr>
  <dimension ref="A1:AN52"/>
  <sheetViews>
    <sheetView showGridLines="0" view="pageBreakPreview" zoomScaleNormal="100" zoomScaleSheetLayoutView="100" workbookViewId="0">
      <pane xSplit="2" ySplit="8" topLeftCell="W9" activePane="bottomRight" state="frozen"/>
      <selection activeCell="K45" sqref="K45"/>
      <selection pane="topRight" activeCell="K45" sqref="K45"/>
      <selection pane="bottomLeft" activeCell="K45" sqref="K45"/>
      <selection pane="bottomRight" activeCell="AO38" sqref="AO38"/>
    </sheetView>
  </sheetViews>
  <sheetFormatPr baseColWidth="10" defaultRowHeight="13.2"/>
  <cols>
    <col min="1" max="1" width="1.88671875" customWidth="1"/>
    <col min="2" max="2" width="30.77734375" customWidth="1"/>
    <col min="3" max="5" width="11" style="127" hidden="1" customWidth="1"/>
    <col min="6" max="7" width="11" style="239" hidden="1" customWidth="1"/>
    <col min="8" max="8" width="11" style="222" hidden="1" customWidth="1"/>
    <col min="9" max="11" width="11" style="244" hidden="1" customWidth="1"/>
    <col min="12" max="12" width="11" style="184" hidden="1" customWidth="1"/>
    <col min="13" max="13" width="11" style="244" hidden="1" customWidth="1"/>
    <col min="14" max="14" width="11" style="329" hidden="1" customWidth="1"/>
    <col min="15" max="18" width="11" style="244" hidden="1" customWidth="1"/>
    <col min="19" max="19" width="11" style="184" hidden="1" customWidth="1"/>
    <col min="20" max="22" width="11" style="244" hidden="1" customWidth="1"/>
    <col min="23" max="34" width="11" style="244" customWidth="1"/>
    <col min="35" max="36" width="11" style="239" customWidth="1"/>
    <col min="37" max="37" width="10.109375" style="135" customWidth="1"/>
  </cols>
  <sheetData>
    <row r="1" spans="1:40">
      <c r="F1" s="222"/>
      <c r="G1" s="222"/>
      <c r="I1" s="184"/>
      <c r="J1" s="184"/>
      <c r="K1" s="184"/>
      <c r="M1" s="184"/>
      <c r="N1" s="328"/>
      <c r="O1" s="184"/>
      <c r="P1" s="184"/>
      <c r="Q1" s="184"/>
      <c r="R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222"/>
      <c r="AJ1" s="222"/>
    </row>
    <row r="2" spans="1:40">
      <c r="F2" s="222"/>
      <c r="G2" s="222"/>
      <c r="I2" s="184"/>
      <c r="J2" s="184"/>
      <c r="K2" s="184"/>
      <c r="M2" s="184"/>
      <c r="N2" s="328"/>
      <c r="O2" s="184"/>
      <c r="P2" s="184"/>
      <c r="Q2" s="184"/>
      <c r="R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222"/>
      <c r="AJ2" s="222"/>
    </row>
    <row r="3" spans="1:40">
      <c r="F3" s="222"/>
      <c r="G3" s="222"/>
      <c r="I3" s="184"/>
      <c r="J3" s="184"/>
      <c r="K3" s="184"/>
      <c r="M3" s="184"/>
      <c r="N3" s="328"/>
      <c r="O3" s="184"/>
      <c r="P3" s="184"/>
      <c r="Q3" s="184"/>
      <c r="R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222"/>
      <c r="AJ3" s="222"/>
    </row>
    <row r="4" spans="1:40">
      <c r="B4" s="188"/>
      <c r="C4" s="188"/>
      <c r="D4" s="188"/>
      <c r="E4" s="188"/>
      <c r="F4" s="222"/>
      <c r="G4" s="222"/>
      <c r="I4" s="184"/>
      <c r="J4" s="184"/>
      <c r="K4" s="184"/>
      <c r="M4" s="184"/>
      <c r="N4" s="328"/>
      <c r="O4" s="184"/>
      <c r="P4" s="184"/>
      <c r="Q4" s="184"/>
      <c r="R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222"/>
      <c r="AJ4" s="222"/>
      <c r="AK4" s="188"/>
    </row>
    <row r="5" spans="1:40">
      <c r="C5" s="277"/>
      <c r="D5" s="277"/>
      <c r="E5" s="277"/>
      <c r="F5" s="276"/>
      <c r="G5" s="222"/>
      <c r="I5" s="184"/>
      <c r="J5" s="184"/>
      <c r="K5" s="184"/>
      <c r="M5" s="184"/>
      <c r="N5" s="328"/>
      <c r="O5" s="184"/>
      <c r="P5" s="184"/>
      <c r="Q5" s="184"/>
      <c r="R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222"/>
      <c r="AJ5" s="222"/>
    </row>
    <row r="6" spans="1:40" ht="13.8" thickBot="1">
      <c r="A6" s="134"/>
      <c r="B6" s="130" t="s">
        <v>164</v>
      </c>
      <c r="C6" s="278"/>
      <c r="D6" s="279"/>
      <c r="E6" s="271"/>
      <c r="F6" s="221"/>
      <c r="G6" s="290"/>
      <c r="H6" s="130"/>
      <c r="I6" s="164"/>
      <c r="J6" s="164"/>
      <c r="K6" s="164"/>
      <c r="L6" s="164"/>
      <c r="M6" s="164"/>
      <c r="N6" s="320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21"/>
      <c r="AJ6" s="221"/>
      <c r="AK6" s="54" t="s">
        <v>12</v>
      </c>
    </row>
    <row r="7" spans="1:40" s="45" customFormat="1">
      <c r="B7" s="124"/>
      <c r="C7" s="259" t="s">
        <v>104</v>
      </c>
      <c r="D7" s="260" t="s">
        <v>110</v>
      </c>
      <c r="E7" s="260" t="s">
        <v>113</v>
      </c>
      <c r="F7" s="260" t="s">
        <v>116</v>
      </c>
      <c r="G7" s="260" t="s">
        <v>118</v>
      </c>
      <c r="H7" s="153" t="s">
        <v>134</v>
      </c>
      <c r="I7" s="153" t="s">
        <v>136</v>
      </c>
      <c r="J7" s="153" t="s">
        <v>167</v>
      </c>
      <c r="K7" s="153" t="s">
        <v>168</v>
      </c>
      <c r="L7" s="153" t="s">
        <v>173</v>
      </c>
      <c r="M7" s="153" t="s">
        <v>174</v>
      </c>
      <c r="N7" s="153" t="s">
        <v>178</v>
      </c>
      <c r="O7" s="153" t="s">
        <v>140</v>
      </c>
      <c r="P7" s="153" t="s">
        <v>142</v>
      </c>
      <c r="Q7" s="153" t="s">
        <v>165</v>
      </c>
      <c r="R7" s="153" t="s">
        <v>166</v>
      </c>
      <c r="S7" s="153" t="s">
        <v>171</v>
      </c>
      <c r="T7" s="153" t="s">
        <v>172</v>
      </c>
      <c r="U7" s="153" t="s">
        <v>177</v>
      </c>
      <c r="V7" s="153" t="s">
        <v>176</v>
      </c>
      <c r="W7" s="153" t="s">
        <v>180</v>
      </c>
      <c r="X7" s="153" t="s">
        <v>182</v>
      </c>
      <c r="Y7" s="153" t="s">
        <v>183</v>
      </c>
      <c r="Z7" s="153" t="s">
        <v>184</v>
      </c>
      <c r="AA7" s="153" t="s">
        <v>185</v>
      </c>
      <c r="AB7" s="153" t="s">
        <v>186</v>
      </c>
      <c r="AC7" s="153" t="s">
        <v>188</v>
      </c>
      <c r="AD7" s="153" t="s">
        <v>190</v>
      </c>
      <c r="AE7" s="153" t="s">
        <v>192</v>
      </c>
      <c r="AF7" s="153" t="s">
        <v>193</v>
      </c>
      <c r="AG7" s="153" t="s">
        <v>196</v>
      </c>
      <c r="AH7" s="153" t="s">
        <v>195</v>
      </c>
      <c r="AI7" s="115" t="s">
        <v>197</v>
      </c>
      <c r="AJ7" s="115" t="s">
        <v>198</v>
      </c>
      <c r="AK7" s="115" t="s">
        <v>2</v>
      </c>
    </row>
    <row r="8" spans="1:40" s="59" customFormat="1" ht="3" customHeight="1" thickBot="1">
      <c r="F8" s="195"/>
      <c r="H8" s="137"/>
      <c r="I8" s="195"/>
      <c r="J8" s="195"/>
      <c r="K8" s="195"/>
      <c r="L8" s="195"/>
      <c r="M8" s="195"/>
      <c r="N8" s="195"/>
      <c r="Q8" s="195"/>
      <c r="S8" s="195"/>
      <c r="U8" s="195"/>
      <c r="X8" s="195"/>
      <c r="Z8" s="195"/>
      <c r="AB8" s="195"/>
      <c r="AC8" s="311"/>
      <c r="AD8" s="195"/>
      <c r="AE8" s="195"/>
      <c r="AF8" s="195"/>
      <c r="AG8" s="195"/>
      <c r="AH8" s="195"/>
      <c r="AI8" s="145"/>
      <c r="AJ8" s="310"/>
      <c r="AK8" s="145"/>
    </row>
    <row r="9" spans="1:40" s="45" customFormat="1" ht="13.8" thickBot="1">
      <c r="A9"/>
      <c r="B9" s="285" t="s">
        <v>163</v>
      </c>
      <c r="C9" s="217">
        <v>2969.6496298299999</v>
      </c>
      <c r="D9" s="167">
        <v>2795.8562013800001</v>
      </c>
      <c r="E9" s="167">
        <v>2913.2470176100001</v>
      </c>
      <c r="F9" s="167">
        <v>2671.065751941469</v>
      </c>
      <c r="G9" s="167">
        <v>3895.0223465900003</v>
      </c>
      <c r="H9" s="167">
        <v>3449.7837837308648</v>
      </c>
      <c r="I9" s="167">
        <v>818.12006406643889</v>
      </c>
      <c r="J9" s="167">
        <f t="shared" ref="J9:N43" si="0">K9-I9</f>
        <v>906.21670093852356</v>
      </c>
      <c r="K9" s="167">
        <v>1724.3367650049624</v>
      </c>
      <c r="L9" s="167">
        <f t="shared" si="0"/>
        <v>1095.4558595530909</v>
      </c>
      <c r="M9" s="167">
        <v>2819.7926245580534</v>
      </c>
      <c r="N9" s="167">
        <f t="shared" si="0"/>
        <v>1956.8405924419462</v>
      </c>
      <c r="O9" s="167">
        <v>4776.6332169999996</v>
      </c>
      <c r="P9" s="167">
        <v>2531.9421675399999</v>
      </c>
      <c r="Q9" s="167">
        <f t="shared" ref="Q9:Q43" si="1">R9-P9</f>
        <v>2199.8373674599998</v>
      </c>
      <c r="R9" s="167">
        <v>4731.7795349999997</v>
      </c>
      <c r="S9" s="167">
        <f t="shared" ref="S9:S43" si="2">T9-R9</f>
        <v>2885.5678203400003</v>
      </c>
      <c r="T9" s="167">
        <v>7617.3473553399999</v>
      </c>
      <c r="U9" s="167">
        <f t="shared" ref="U9:U11" si="3">V9-T9</f>
        <v>2728.7403432700012</v>
      </c>
      <c r="V9" s="167">
        <v>10346.087698610001</v>
      </c>
      <c r="W9" s="167">
        <v>3262.7448780100003</v>
      </c>
      <c r="X9" s="167">
        <f t="shared" ref="X9:AB43" si="4">Y9-W9</f>
        <v>3423.7724089899993</v>
      </c>
      <c r="Y9" s="167">
        <v>6686.5172869999997</v>
      </c>
      <c r="Z9" s="167">
        <f t="shared" si="4"/>
        <v>3103.3378379999986</v>
      </c>
      <c r="AA9" s="167">
        <v>9789.8551249999982</v>
      </c>
      <c r="AB9" s="167">
        <f t="shared" si="4"/>
        <v>659.64923600000293</v>
      </c>
      <c r="AC9" s="167">
        <v>10449.504361000001</v>
      </c>
      <c r="AD9" s="292"/>
      <c r="AE9" s="292"/>
      <c r="AF9" s="167">
        <v>3892.6028724798007</v>
      </c>
      <c r="AG9" s="167">
        <f t="shared" ref="AG9:AI43" si="5">AH9-AF9</f>
        <v>1944.9664813901991</v>
      </c>
      <c r="AH9" s="167">
        <v>5837.5693538699998</v>
      </c>
      <c r="AI9" s="366">
        <f t="shared" si="5"/>
        <v>2406.9965863500001</v>
      </c>
      <c r="AJ9" s="366">
        <v>8244.5659402199999</v>
      </c>
      <c r="AK9" s="367">
        <f t="shared" ref="AK9:AK22" si="6">AJ9/AC9-1</f>
        <v>-0.21100890000193195</v>
      </c>
      <c r="AL9" s="134"/>
      <c r="AM9" s="240"/>
      <c r="AN9" s="241"/>
    </row>
    <row r="10" spans="1:40">
      <c r="B10" s="268" t="s">
        <v>131</v>
      </c>
      <c r="C10" s="205">
        <v>136.31884417000006</v>
      </c>
      <c r="D10" s="151">
        <v>124.71833043999993</v>
      </c>
      <c r="E10" s="151">
        <v>177.7687966</v>
      </c>
      <c r="F10" s="139">
        <v>179.07779715999996</v>
      </c>
      <c r="G10" s="139">
        <v>114.80381528000009</v>
      </c>
      <c r="H10" s="139">
        <v>109.63098383999989</v>
      </c>
      <c r="I10" s="139">
        <v>21.594324220000008</v>
      </c>
      <c r="J10" s="139">
        <f t="shared" si="0"/>
        <v>24.563471329999917</v>
      </c>
      <c r="K10" s="139">
        <v>46.157795549999925</v>
      </c>
      <c r="L10" s="139">
        <f t="shared" si="0"/>
        <v>34.103254580000062</v>
      </c>
      <c r="M10" s="139">
        <v>80.261050129999987</v>
      </c>
      <c r="N10" s="139">
        <f t="shared" si="0"/>
        <v>20.932094739999968</v>
      </c>
      <c r="O10" s="139">
        <v>101.19314486999995</v>
      </c>
      <c r="P10" s="139">
        <v>22.397909239999951</v>
      </c>
      <c r="Q10" s="139">
        <f t="shared" si="1"/>
        <v>31.292304630000142</v>
      </c>
      <c r="R10" s="139">
        <v>53.690213870000093</v>
      </c>
      <c r="S10" s="139">
        <f t="shared" si="2"/>
        <v>33.451706179999974</v>
      </c>
      <c r="T10" s="139">
        <v>87.141920050000067</v>
      </c>
      <c r="U10" s="139">
        <f t="shared" si="3"/>
        <v>34.421573339999895</v>
      </c>
      <c r="V10" s="139">
        <v>121.56349338999996</v>
      </c>
      <c r="W10" s="139">
        <v>48.802897370000139</v>
      </c>
      <c r="X10" s="139">
        <f t="shared" si="4"/>
        <v>68.723313829999185</v>
      </c>
      <c r="Y10" s="139">
        <v>117.52621119999932</v>
      </c>
      <c r="Z10" s="139">
        <f t="shared" si="4"/>
        <v>65.16817399000098</v>
      </c>
      <c r="AA10" s="139">
        <v>182.6943851900003</v>
      </c>
      <c r="AB10" s="139">
        <f t="shared" ref="AB10:AB43" si="7">AC10-AA10</f>
        <v>53.249126870000254</v>
      </c>
      <c r="AC10" s="139">
        <v>235.94351206000056</v>
      </c>
      <c r="AD10" s="262"/>
      <c r="AE10" s="262"/>
      <c r="AF10" s="139">
        <v>90.366828740000301</v>
      </c>
      <c r="AG10" s="139">
        <f t="shared" si="5"/>
        <v>47.043997870000027</v>
      </c>
      <c r="AH10" s="139">
        <v>137.41082661000033</v>
      </c>
      <c r="AI10" s="141">
        <f t="shared" si="5"/>
        <v>66.096563389999801</v>
      </c>
      <c r="AJ10" s="141">
        <v>203.50739000000013</v>
      </c>
      <c r="AK10" s="340">
        <f t="shared" si="6"/>
        <v>-0.13747410037599128</v>
      </c>
      <c r="AL10" s="135"/>
      <c r="AM10" s="240"/>
      <c r="AN10" s="241"/>
    </row>
    <row r="11" spans="1:40">
      <c r="B11" s="51" t="s">
        <v>130</v>
      </c>
      <c r="C11" s="261"/>
      <c r="D11" s="262"/>
      <c r="E11" s="262"/>
      <c r="F11" s="262"/>
      <c r="G11" s="139">
        <v>96.228885410000004</v>
      </c>
      <c r="H11" s="139">
        <v>85.769742339999993</v>
      </c>
      <c r="I11" s="139">
        <v>19.142554370000003</v>
      </c>
      <c r="J11" s="139">
        <f t="shared" si="0"/>
        <v>19.712697549999991</v>
      </c>
      <c r="K11" s="139">
        <v>38.855251919999994</v>
      </c>
      <c r="L11" s="139">
        <f t="shared" si="0"/>
        <v>23.107901519999999</v>
      </c>
      <c r="M11" s="139">
        <v>61.963153439999992</v>
      </c>
      <c r="N11" s="139">
        <f t="shared" si="0"/>
        <v>34.072477970000016</v>
      </c>
      <c r="O11" s="139">
        <v>96.035631410000008</v>
      </c>
      <c r="P11" s="139">
        <v>37.777576780000004</v>
      </c>
      <c r="Q11" s="139">
        <f t="shared" si="1"/>
        <v>33.095845269999984</v>
      </c>
      <c r="R11" s="139">
        <v>70.873422049999988</v>
      </c>
      <c r="S11" s="139">
        <f t="shared" si="2"/>
        <v>56.986605910000023</v>
      </c>
      <c r="T11" s="139">
        <v>127.86002796000001</v>
      </c>
      <c r="U11" s="139">
        <f t="shared" si="3"/>
        <v>47.801130699999973</v>
      </c>
      <c r="V11" s="139">
        <v>175.66115865999998</v>
      </c>
      <c r="W11" s="139">
        <v>57.246244359999999</v>
      </c>
      <c r="X11" s="139">
        <f t="shared" si="4"/>
        <v>56.085300190000005</v>
      </c>
      <c r="Y11" s="139">
        <v>113.33154455</v>
      </c>
      <c r="Z11" s="139">
        <f t="shared" si="4"/>
        <v>61.809676089999996</v>
      </c>
      <c r="AA11" s="139">
        <v>175.14122064</v>
      </c>
      <c r="AB11" s="139">
        <f t="shared" si="7"/>
        <v>72.208517000000001</v>
      </c>
      <c r="AC11" s="139">
        <v>247.34973764</v>
      </c>
      <c r="AD11" s="389"/>
      <c r="AE11" s="389"/>
      <c r="AF11" s="139">
        <v>121.91507886000001</v>
      </c>
      <c r="AG11" s="139">
        <f t="shared" si="5"/>
        <v>66.336542090000009</v>
      </c>
      <c r="AH11" s="139">
        <v>188.25162095000002</v>
      </c>
      <c r="AI11" s="141">
        <f t="shared" si="5"/>
        <v>82.313426030000016</v>
      </c>
      <c r="AJ11" s="141">
        <v>270.56504698000003</v>
      </c>
      <c r="AK11" s="341">
        <f t="shared" si="6"/>
        <v>9.385621170048819E-2</v>
      </c>
      <c r="AL11" s="135"/>
      <c r="AM11" s="240"/>
      <c r="AN11" s="241"/>
    </row>
    <row r="12" spans="1:40">
      <c r="B12" s="51" t="s">
        <v>108</v>
      </c>
      <c r="C12" s="200">
        <v>2067.8421404000001</v>
      </c>
      <c r="D12" s="139">
        <v>2010.5691536400002</v>
      </c>
      <c r="E12" s="139">
        <v>1993.4801395900001</v>
      </c>
      <c r="F12" s="139">
        <v>1612.3675071214693</v>
      </c>
      <c r="G12" s="139">
        <v>2876.2225622599999</v>
      </c>
      <c r="H12" s="139">
        <v>2529.0509534208645</v>
      </c>
      <c r="I12" s="139">
        <v>576.50758129643896</v>
      </c>
      <c r="J12" s="139">
        <f t="shared" si="0"/>
        <v>666.97701750852411</v>
      </c>
      <c r="K12" s="139">
        <v>1243.4845988049631</v>
      </c>
      <c r="L12" s="139">
        <f t="shared" si="0"/>
        <v>798.65589759309023</v>
      </c>
      <c r="M12" s="139">
        <v>2042.1404963980533</v>
      </c>
      <c r="N12" s="139">
        <f t="shared" si="0"/>
        <v>1274.6524907119467</v>
      </c>
      <c r="O12" s="139">
        <v>3316.79298711</v>
      </c>
      <c r="P12" s="139">
        <v>1859.98145015</v>
      </c>
      <c r="Q12" s="139">
        <f t="shared" si="1"/>
        <v>1707.9660215600002</v>
      </c>
      <c r="R12" s="139">
        <v>3567.9474717100002</v>
      </c>
      <c r="S12" s="139">
        <f t="shared" si="2"/>
        <v>2271.8173292800002</v>
      </c>
      <c r="T12" s="139">
        <v>5839.7648009900004</v>
      </c>
      <c r="U12" s="139">
        <f t="shared" ref="U12:U43" si="8">V12-T12</f>
        <v>1973.5773283599983</v>
      </c>
      <c r="V12" s="139">
        <v>7813.3421293499987</v>
      </c>
      <c r="W12" s="139">
        <v>2460.3586970199999</v>
      </c>
      <c r="X12" s="139">
        <f t="shared" si="4"/>
        <v>2757.2495898500006</v>
      </c>
      <c r="Y12" s="139">
        <v>5217.6082868700005</v>
      </c>
      <c r="Z12" s="139">
        <f t="shared" si="4"/>
        <v>2446.9304499599994</v>
      </c>
      <c r="AA12" s="139">
        <v>7664.5387368299998</v>
      </c>
      <c r="AB12" s="139">
        <f t="shared" si="7"/>
        <v>-57.483912409999903</v>
      </c>
      <c r="AC12" s="139">
        <v>7607.0548244199999</v>
      </c>
      <c r="AD12" s="389"/>
      <c r="AE12" s="389"/>
      <c r="AF12" s="139">
        <v>3000.8608903100003</v>
      </c>
      <c r="AG12" s="139">
        <f t="shared" si="5"/>
        <v>1505.1774600699991</v>
      </c>
      <c r="AH12" s="139">
        <v>4506.0383503799994</v>
      </c>
      <c r="AI12" s="141">
        <f t="shared" si="5"/>
        <v>1849.5020404400011</v>
      </c>
      <c r="AJ12" s="141">
        <v>6355.5403908200005</v>
      </c>
      <c r="AK12" s="341">
        <f t="shared" si="6"/>
        <v>-0.16452023318964593</v>
      </c>
      <c r="AL12" s="135"/>
      <c r="AM12" s="240"/>
      <c r="AN12" s="384"/>
    </row>
    <row r="13" spans="1:40">
      <c r="B13" s="51" t="s">
        <v>9</v>
      </c>
      <c r="C13" s="200">
        <v>724.69982617999995</v>
      </c>
      <c r="D13" s="139">
        <v>617.65285439000002</v>
      </c>
      <c r="E13" s="139">
        <v>713.73890498000003</v>
      </c>
      <c r="F13" s="139">
        <v>849.89622371999997</v>
      </c>
      <c r="G13" s="139">
        <v>778.76168944999995</v>
      </c>
      <c r="H13" s="139">
        <v>701.11425600000007</v>
      </c>
      <c r="I13" s="139">
        <v>197.23206578</v>
      </c>
      <c r="J13" s="139">
        <f t="shared" si="0"/>
        <v>192.28474689999999</v>
      </c>
      <c r="K13" s="139">
        <v>389.51681267999999</v>
      </c>
      <c r="L13" s="139">
        <f t="shared" si="0"/>
        <v>238.05735236000004</v>
      </c>
      <c r="M13" s="139">
        <v>627.57416504000003</v>
      </c>
      <c r="N13" s="139">
        <f t="shared" si="0"/>
        <v>587.82432033000009</v>
      </c>
      <c r="O13" s="139">
        <v>1215.3984853700001</v>
      </c>
      <c r="P13" s="139">
        <v>561.64741589999994</v>
      </c>
      <c r="Q13" s="139">
        <f t="shared" si="1"/>
        <v>425.26786848000006</v>
      </c>
      <c r="R13" s="139">
        <v>986.91528438</v>
      </c>
      <c r="S13" s="139">
        <f t="shared" si="2"/>
        <v>522.14593369000022</v>
      </c>
      <c r="T13" s="139">
        <v>1509.0612180700002</v>
      </c>
      <c r="U13" s="139">
        <f t="shared" si="8"/>
        <v>659.07196864999992</v>
      </c>
      <c r="V13" s="139">
        <v>2168.1331867200001</v>
      </c>
      <c r="W13" s="139">
        <v>688.21167600000001</v>
      </c>
      <c r="X13" s="139">
        <f t="shared" si="4"/>
        <v>539.23958940999989</v>
      </c>
      <c r="Y13" s="139">
        <v>1227.4512654099999</v>
      </c>
      <c r="Z13" s="139">
        <f t="shared" si="4"/>
        <v>528.14642434999996</v>
      </c>
      <c r="AA13" s="139">
        <v>1755.5976897599999</v>
      </c>
      <c r="AB13" s="139">
        <f t="shared" si="7"/>
        <v>584.19885260000001</v>
      </c>
      <c r="AC13" s="139">
        <v>2339.7965423599999</v>
      </c>
      <c r="AD13" s="389"/>
      <c r="AE13" s="389"/>
      <c r="AF13" s="139">
        <v>667.35094076979999</v>
      </c>
      <c r="AG13" s="139">
        <f t="shared" si="5"/>
        <v>325.04531872020004</v>
      </c>
      <c r="AH13" s="139">
        <v>992.39625949000003</v>
      </c>
      <c r="AI13" s="141">
        <f t="shared" si="5"/>
        <v>392.19455277999975</v>
      </c>
      <c r="AJ13" s="141">
        <v>1384.5908122699998</v>
      </c>
      <c r="AK13" s="340">
        <f t="shared" si="6"/>
        <v>-0.40824307276159422</v>
      </c>
      <c r="AL13" s="135"/>
      <c r="AM13" s="240"/>
      <c r="AN13" s="384"/>
    </row>
    <row r="14" spans="1:40">
      <c r="B14" s="51" t="s">
        <v>105</v>
      </c>
      <c r="C14" s="200">
        <v>25.53208937999996</v>
      </c>
      <c r="D14" s="139">
        <v>39.962432269999994</v>
      </c>
      <c r="E14" s="139">
        <v>24.969891290000028</v>
      </c>
      <c r="F14" s="139">
        <v>26.724114520000004</v>
      </c>
      <c r="G14" s="139">
        <v>25.890265039999974</v>
      </c>
      <c r="H14" s="139">
        <v>21.173457489999972</v>
      </c>
      <c r="I14" s="139">
        <v>2.0703111199999986</v>
      </c>
      <c r="J14" s="139">
        <f t="shared" si="0"/>
        <v>1.4915512799999995</v>
      </c>
      <c r="K14" s="139">
        <v>3.5618623999999981</v>
      </c>
      <c r="L14" s="139">
        <f t="shared" si="0"/>
        <v>1.4524754399999944</v>
      </c>
      <c r="M14" s="139">
        <v>5.0143378399999925</v>
      </c>
      <c r="N14" s="139">
        <f t="shared" si="0"/>
        <v>39.107526130000011</v>
      </c>
      <c r="O14" s="139">
        <v>44.121863970000007</v>
      </c>
      <c r="P14" s="139">
        <v>48.485035910000008</v>
      </c>
      <c r="Q14" s="139">
        <f t="shared" si="1"/>
        <v>0.8577655700000193</v>
      </c>
      <c r="R14" s="139">
        <v>49.342801480000027</v>
      </c>
      <c r="S14" s="139">
        <f t="shared" si="2"/>
        <v>0.95757404999999096</v>
      </c>
      <c r="T14" s="139">
        <v>50.300375530000018</v>
      </c>
      <c r="U14" s="139">
        <f t="shared" si="8"/>
        <v>12.635206650000008</v>
      </c>
      <c r="V14" s="139">
        <v>62.935582180000026</v>
      </c>
      <c r="W14" s="139">
        <v>6.2435439599999807</v>
      </c>
      <c r="X14" s="139">
        <f t="shared" si="4"/>
        <v>1.0614789000000453</v>
      </c>
      <c r="Y14" s="139">
        <v>7.305022860000026</v>
      </c>
      <c r="Z14" s="139">
        <f t="shared" si="4"/>
        <v>1.0415632200000111</v>
      </c>
      <c r="AA14" s="139">
        <v>8.3465860800000371</v>
      </c>
      <c r="AB14" s="139">
        <f t="shared" si="7"/>
        <v>7.3081147699999285</v>
      </c>
      <c r="AC14" s="139">
        <v>15.654700849999966</v>
      </c>
      <c r="AD14" s="389"/>
      <c r="AE14" s="389"/>
      <c r="AF14" s="139">
        <v>8.6985300699999932</v>
      </c>
      <c r="AG14" s="139">
        <f t="shared" ref="AE14:AG43" si="9">AH14-AF14</f>
        <v>1.2548886200000275</v>
      </c>
      <c r="AH14" s="139">
        <v>9.9534186900000208</v>
      </c>
      <c r="AI14" s="141">
        <f t="shared" si="5"/>
        <v>16.689082449999987</v>
      </c>
      <c r="AJ14" s="141">
        <v>26.642501140000007</v>
      </c>
      <c r="AK14" s="340">
        <f t="shared" si="6"/>
        <v>0.701885037298561</v>
      </c>
      <c r="AL14" s="390"/>
      <c r="AM14" s="240"/>
      <c r="AN14" s="384"/>
    </row>
    <row r="15" spans="1:40" ht="13.8" thickBot="1">
      <c r="A15" s="45"/>
      <c r="B15" s="51" t="s">
        <v>109</v>
      </c>
      <c r="C15" s="200">
        <v>15.25644089999979</v>
      </c>
      <c r="D15" s="139">
        <v>2.9534306400001515</v>
      </c>
      <c r="E15" s="139">
        <v>3.289285150000127</v>
      </c>
      <c r="F15" s="139">
        <v>3.0001094199998768</v>
      </c>
      <c r="G15" s="139">
        <v>3.1151291499997025</v>
      </c>
      <c r="H15" s="139">
        <v>3.0443906400003469</v>
      </c>
      <c r="I15" s="139">
        <v>1.5732272799999918</v>
      </c>
      <c r="J15" s="139">
        <f t="shared" si="0"/>
        <v>1.1872167299999856</v>
      </c>
      <c r="K15" s="139">
        <v>2.7604440099999774</v>
      </c>
      <c r="L15" s="139">
        <f t="shared" si="0"/>
        <v>7.8977700000163242E-2</v>
      </c>
      <c r="M15" s="139">
        <v>2.8394217100001407</v>
      </c>
      <c r="N15" s="139">
        <f t="shared" si="0"/>
        <v>0.25168186999973852</v>
      </c>
      <c r="O15" s="139">
        <v>3.0911035799998792</v>
      </c>
      <c r="P15" s="139">
        <v>1.65277956000017</v>
      </c>
      <c r="Q15" s="139">
        <f t="shared" si="1"/>
        <v>1.3575615999996664</v>
      </c>
      <c r="R15" s="139">
        <v>3.0103411599998364</v>
      </c>
      <c r="S15" s="139">
        <f t="shared" si="2"/>
        <v>0.20867157999984887</v>
      </c>
      <c r="T15" s="139">
        <v>3.2190127399996853</v>
      </c>
      <c r="U15" s="139">
        <f t="shared" si="8"/>
        <v>1.2331355700003912</v>
      </c>
      <c r="V15" s="139">
        <v>4.4521483100000765</v>
      </c>
      <c r="W15" s="139">
        <v>1.8818192999998573</v>
      </c>
      <c r="X15" s="139">
        <f t="shared" si="4"/>
        <v>1.4131360700007061</v>
      </c>
      <c r="Y15" s="139">
        <v>3.2949553700005634</v>
      </c>
      <c r="Z15" s="139">
        <f t="shared" si="4"/>
        <v>0.2415507799992338</v>
      </c>
      <c r="AA15" s="139">
        <v>3.5365061499997972</v>
      </c>
      <c r="AB15" s="139">
        <f t="shared" si="7"/>
        <v>0.16853745999932324</v>
      </c>
      <c r="AC15" s="139">
        <v>3.7050436099991204</v>
      </c>
      <c r="AD15" s="399"/>
      <c r="AE15" s="399"/>
      <c r="AF15" s="139">
        <v>3.4106037299999157</v>
      </c>
      <c r="AG15" s="139">
        <f t="shared" si="9"/>
        <v>0.10827401999960395</v>
      </c>
      <c r="AH15" s="139">
        <v>3.5188777499995196</v>
      </c>
      <c r="AI15" s="141">
        <f t="shared" si="5"/>
        <v>0.20092126000067179</v>
      </c>
      <c r="AJ15" s="141">
        <v>3.7197990100001914</v>
      </c>
      <c r="AK15" s="340">
        <f t="shared" si="6"/>
        <v>3.9825172263152631E-3</v>
      </c>
      <c r="AL15" s="135"/>
      <c r="AM15" s="240"/>
      <c r="AN15" s="385"/>
    </row>
    <row r="16" spans="1:40" s="45" customFormat="1" ht="13.8" thickBot="1">
      <c r="A16"/>
      <c r="B16" s="53" t="s">
        <v>11</v>
      </c>
      <c r="C16" s="217">
        <v>-360.02636240999999</v>
      </c>
      <c r="D16" s="167">
        <v>-339.34246562999999</v>
      </c>
      <c r="E16" s="167">
        <v>-341.32461632999997</v>
      </c>
      <c r="F16" s="167">
        <v>-327.33749797999997</v>
      </c>
      <c r="G16" s="167">
        <v>-364.22247953999999</v>
      </c>
      <c r="H16" s="167">
        <v>-378.76660604</v>
      </c>
      <c r="I16" s="167">
        <v>-94.729956999999999</v>
      </c>
      <c r="J16" s="167">
        <f t="shared" si="0"/>
        <v>-100.575497</v>
      </c>
      <c r="K16" s="167">
        <v>-195.305454</v>
      </c>
      <c r="L16" s="167">
        <f t="shared" si="0"/>
        <v>-111.13120557000002</v>
      </c>
      <c r="M16" s="167">
        <v>-306.43665957000002</v>
      </c>
      <c r="N16" s="167">
        <f t="shared" si="0"/>
        <v>-110.83209542999998</v>
      </c>
      <c r="O16" s="167">
        <v>-417.268755</v>
      </c>
      <c r="P16" s="167">
        <v>-109.189553</v>
      </c>
      <c r="Q16" s="167">
        <f t="shared" si="1"/>
        <v>-109.52188700000001</v>
      </c>
      <c r="R16" s="167">
        <v>-218.71144000000001</v>
      </c>
      <c r="S16" s="167">
        <f t="shared" si="2"/>
        <v>-116.99560729999999</v>
      </c>
      <c r="T16" s="167">
        <v>-335.7070473</v>
      </c>
      <c r="U16" s="167">
        <f t="shared" si="8"/>
        <v>-126.98724242000003</v>
      </c>
      <c r="V16" s="167">
        <v>-462.69428972000003</v>
      </c>
      <c r="W16" s="167">
        <v>-125.93814190000001</v>
      </c>
      <c r="X16" s="167">
        <f t="shared" si="4"/>
        <v>-125.78476709999998</v>
      </c>
      <c r="Y16" s="167">
        <v>-251.72290899999999</v>
      </c>
      <c r="Z16" s="167">
        <f t="shared" si="4"/>
        <v>-136.26595900000004</v>
      </c>
      <c r="AA16" s="167">
        <v>-387.98886800000002</v>
      </c>
      <c r="AB16" s="167">
        <f t="shared" si="7"/>
        <v>-148.97681399999999</v>
      </c>
      <c r="AC16" s="167">
        <v>-536.96568200000002</v>
      </c>
      <c r="AD16" s="167">
        <v>-138.60426729</v>
      </c>
      <c r="AE16" s="167">
        <f t="shared" si="9"/>
        <v>-146.79814227999998</v>
      </c>
      <c r="AF16" s="167">
        <v>-285.40240956999997</v>
      </c>
      <c r="AG16" s="167">
        <f t="shared" si="9"/>
        <v>-141.76300744000002</v>
      </c>
      <c r="AH16" s="167">
        <v>-427.16541701</v>
      </c>
      <c r="AI16" s="366">
        <f t="shared" si="5"/>
        <v>-150.58636288999998</v>
      </c>
      <c r="AJ16" s="366">
        <v>-577.75177989999997</v>
      </c>
      <c r="AK16" s="367">
        <f t="shared" si="6"/>
        <v>7.5956619328234831E-2</v>
      </c>
      <c r="AL16" s="134"/>
      <c r="AM16" s="240"/>
      <c r="AN16" s="385"/>
    </row>
    <row r="17" spans="1:40">
      <c r="B17" s="268" t="s">
        <v>131</v>
      </c>
      <c r="C17" s="205">
        <v>-272.67244225000002</v>
      </c>
      <c r="D17" s="151">
        <v>-252.81880861000002</v>
      </c>
      <c r="E17" s="151">
        <v>-252.01629334999998</v>
      </c>
      <c r="F17" s="151">
        <v>-229.85325257000002</v>
      </c>
      <c r="G17" s="151">
        <v>-207.84150291</v>
      </c>
      <c r="H17" s="151">
        <v>-214.50945228</v>
      </c>
      <c r="I17" s="151">
        <v>-53.59697465</v>
      </c>
      <c r="J17" s="151">
        <f t="shared" si="0"/>
        <v>-53.893965029999997</v>
      </c>
      <c r="K17" s="151">
        <v>-107.49093968</v>
      </c>
      <c r="L17" s="151">
        <f t="shared" si="0"/>
        <v>-54.121845340000021</v>
      </c>
      <c r="M17" s="151">
        <v>-161.61278502000002</v>
      </c>
      <c r="N17" s="151">
        <f t="shared" si="0"/>
        <v>-55.966111039999987</v>
      </c>
      <c r="O17" s="151">
        <v>-217.57889606000001</v>
      </c>
      <c r="P17" s="151">
        <v>-55.16895469</v>
      </c>
      <c r="Q17" s="151">
        <f t="shared" si="1"/>
        <v>-55.961364459999992</v>
      </c>
      <c r="R17" s="151">
        <v>-111.13031914999999</v>
      </c>
      <c r="S17" s="151">
        <f t="shared" si="2"/>
        <v>-56.643512470000019</v>
      </c>
      <c r="T17" s="151">
        <v>-167.77383162000001</v>
      </c>
      <c r="U17" s="151">
        <f t="shared" si="8"/>
        <v>-57.998454999999979</v>
      </c>
      <c r="V17" s="151">
        <v>-225.77228661999999</v>
      </c>
      <c r="W17" s="151">
        <v>-57.682251550000004</v>
      </c>
      <c r="X17" s="151">
        <f t="shared" si="4"/>
        <v>-58.036438630000006</v>
      </c>
      <c r="Y17" s="151">
        <v>-115.71869018000001</v>
      </c>
      <c r="Z17" s="151">
        <f t="shared" si="4"/>
        <v>-58.510251339999996</v>
      </c>
      <c r="AA17" s="151">
        <v>-174.22894152000001</v>
      </c>
      <c r="AB17" s="151">
        <f t="shared" si="7"/>
        <v>-59.824956499999985</v>
      </c>
      <c r="AC17" s="151">
        <v>-234.05389801999999</v>
      </c>
      <c r="AD17" s="151">
        <v>-56.764334840000004</v>
      </c>
      <c r="AE17" s="139">
        <f t="shared" si="9"/>
        <v>-57.767695160000002</v>
      </c>
      <c r="AF17" s="139">
        <v>-114.53203000000001</v>
      </c>
      <c r="AG17" s="139">
        <f t="shared" si="9"/>
        <v>-57.754829999999984</v>
      </c>
      <c r="AH17" s="139">
        <v>-172.28685999999999</v>
      </c>
      <c r="AI17" s="141">
        <f t="shared" si="5"/>
        <v>-60.927301470000003</v>
      </c>
      <c r="AJ17" s="141">
        <v>-233.21416146999999</v>
      </c>
      <c r="AK17" s="340">
        <f t="shared" si="6"/>
        <v>-3.5877913467958766E-3</v>
      </c>
      <c r="AL17" s="135"/>
      <c r="AM17" s="240"/>
      <c r="AN17" s="385"/>
    </row>
    <row r="18" spans="1:40">
      <c r="B18" s="51" t="s">
        <v>130</v>
      </c>
      <c r="C18" s="261"/>
      <c r="D18" s="262"/>
      <c r="E18" s="262"/>
      <c r="F18" s="262"/>
      <c r="G18" s="139">
        <v>-23.377866409999999</v>
      </c>
      <c r="H18" s="139">
        <v>-24.71269672</v>
      </c>
      <c r="I18" s="139">
        <v>-6.6572765799999996</v>
      </c>
      <c r="J18" s="139">
        <f t="shared" si="0"/>
        <v>-6.6572600800000004</v>
      </c>
      <c r="K18" s="139">
        <v>-13.31453666</v>
      </c>
      <c r="L18" s="139">
        <f t="shared" si="0"/>
        <v>-6.6351173499999998</v>
      </c>
      <c r="M18" s="139">
        <v>-19.94965401</v>
      </c>
      <c r="N18" s="139">
        <f t="shared" si="0"/>
        <v>-6.6520255299999995</v>
      </c>
      <c r="O18" s="139">
        <v>-26.601679539999999</v>
      </c>
      <c r="P18" s="139">
        <v>-7.6129419699999996</v>
      </c>
      <c r="Q18" s="139">
        <f t="shared" si="1"/>
        <v>-7.6830291500000012</v>
      </c>
      <c r="R18" s="139">
        <v>-15.295971120000001</v>
      </c>
      <c r="S18" s="139">
        <f t="shared" si="2"/>
        <v>-12.218280029999999</v>
      </c>
      <c r="T18" s="139">
        <v>-27.51425115</v>
      </c>
      <c r="U18" s="139">
        <f t="shared" si="8"/>
        <v>-16.265981179999997</v>
      </c>
      <c r="V18" s="139">
        <v>-43.780232329999997</v>
      </c>
      <c r="W18" s="139">
        <v>-15.335430329999999</v>
      </c>
      <c r="X18" s="139">
        <f t="shared" si="4"/>
        <v>-16.381997230000003</v>
      </c>
      <c r="Y18" s="139">
        <v>-31.717427560000001</v>
      </c>
      <c r="Z18" s="139">
        <f t="shared" si="4"/>
        <v>-25.605621190000004</v>
      </c>
      <c r="AA18" s="139">
        <v>-57.323048750000005</v>
      </c>
      <c r="AB18" s="139">
        <f t="shared" si="7"/>
        <v>-32.606938289999995</v>
      </c>
      <c r="AC18" s="139">
        <v>-89.92998704</v>
      </c>
      <c r="AD18" s="139">
        <v>-29.599767829999998</v>
      </c>
      <c r="AE18" s="139">
        <f t="shared" si="9"/>
        <v>-31.996652170000004</v>
      </c>
      <c r="AF18" s="139">
        <v>-61.596420000000002</v>
      </c>
      <c r="AG18" s="139">
        <f t="shared" si="9"/>
        <v>-31.905790000000003</v>
      </c>
      <c r="AH18" s="139">
        <v>-93.502210000000005</v>
      </c>
      <c r="AI18" s="141">
        <f t="shared" si="5"/>
        <v>-32.157169419999988</v>
      </c>
      <c r="AJ18" s="141">
        <v>-125.65937941999999</v>
      </c>
      <c r="AK18" s="341">
        <f t="shared" si="6"/>
        <v>0.39730231879281708</v>
      </c>
      <c r="AL18" s="135"/>
      <c r="AM18" s="240"/>
      <c r="AN18" s="385"/>
    </row>
    <row r="19" spans="1:40">
      <c r="B19" s="51" t="s">
        <v>108</v>
      </c>
      <c r="C19" s="200">
        <v>-1.75803091</v>
      </c>
      <c r="D19" s="139">
        <v>-1.7685715499999999</v>
      </c>
      <c r="E19" s="139">
        <v>-1.0468552600000001</v>
      </c>
      <c r="F19" s="139">
        <v>-1.1488950600000001</v>
      </c>
      <c r="G19" s="265">
        <v>-1.2392550599999999</v>
      </c>
      <c r="H19" s="265">
        <v>-1.58425919</v>
      </c>
      <c r="I19" s="265">
        <v>-0.46428482000000004</v>
      </c>
      <c r="J19" s="265">
        <f t="shared" si="0"/>
        <v>-0.50931824999999997</v>
      </c>
      <c r="K19" s="265">
        <v>-0.97360307000000001</v>
      </c>
      <c r="L19" s="265">
        <f t="shared" si="0"/>
        <v>-0.4984154999999999</v>
      </c>
      <c r="M19" s="265">
        <v>-1.4720185699999999</v>
      </c>
      <c r="N19" s="265">
        <f t="shared" si="0"/>
        <v>-0.55672883999999989</v>
      </c>
      <c r="O19" s="265">
        <v>-2.0287474099999998</v>
      </c>
      <c r="P19" s="265">
        <v>-0.62076128000000008</v>
      </c>
      <c r="Q19" s="265">
        <f t="shared" si="1"/>
        <v>-0.81005649000000013</v>
      </c>
      <c r="R19" s="265">
        <v>-1.4308177700000002</v>
      </c>
      <c r="S19" s="265">
        <f t="shared" si="2"/>
        <v>-0.8546375100000001</v>
      </c>
      <c r="T19" s="265">
        <v>-2.2854552800000003</v>
      </c>
      <c r="U19" s="265">
        <f t="shared" si="8"/>
        <v>-0.80328152999999958</v>
      </c>
      <c r="V19" s="265">
        <v>-3.0887368099999999</v>
      </c>
      <c r="W19" s="265">
        <v>-0.92380885999999995</v>
      </c>
      <c r="X19" s="265">
        <f t="shared" si="4"/>
        <v>-0.93678183000000004</v>
      </c>
      <c r="Y19" s="265">
        <v>-1.86059069</v>
      </c>
      <c r="Z19" s="265">
        <f t="shared" si="4"/>
        <v>-1.3839712800000004</v>
      </c>
      <c r="AA19" s="265">
        <v>-3.2445619700000004</v>
      </c>
      <c r="AB19" s="265">
        <f t="shared" si="7"/>
        <v>-1.7761815499999996</v>
      </c>
      <c r="AC19" s="265">
        <v>-5.0207435199999999</v>
      </c>
      <c r="AD19" s="265">
        <v>-1.7146757399999999</v>
      </c>
      <c r="AE19" s="265">
        <f t="shared" si="9"/>
        <v>-2.0118642600000003</v>
      </c>
      <c r="AF19" s="265">
        <v>-3.72654</v>
      </c>
      <c r="AG19" s="265">
        <f t="shared" si="9"/>
        <v>-2.5576999999999996</v>
      </c>
      <c r="AH19" s="265">
        <v>-6.2842399999999996</v>
      </c>
      <c r="AI19" s="400">
        <f t="shared" si="5"/>
        <v>-2.9274125700000004</v>
      </c>
      <c r="AJ19" s="400">
        <v>-9.21165257</v>
      </c>
      <c r="AK19" s="340">
        <f t="shared" si="6"/>
        <v>0.83471880873930804</v>
      </c>
      <c r="AL19" s="135"/>
      <c r="AM19" s="240"/>
      <c r="AN19" s="385"/>
    </row>
    <row r="20" spans="1:40">
      <c r="B20" s="52" t="s">
        <v>9</v>
      </c>
      <c r="C20" s="199">
        <v>-72.807454880000009</v>
      </c>
      <c r="D20" s="138">
        <v>-74.684928969999987</v>
      </c>
      <c r="E20" s="138">
        <v>-78.232945290000004</v>
      </c>
      <c r="F20" s="138">
        <v>-84.078880659999996</v>
      </c>
      <c r="G20" s="263">
        <v>-115.79431373999999</v>
      </c>
      <c r="H20" s="263">
        <v>-118.37599722</v>
      </c>
      <c r="I20" s="263">
        <v>-29.87384402</v>
      </c>
      <c r="J20" s="263">
        <f t="shared" si="0"/>
        <v>-35.561149530000002</v>
      </c>
      <c r="K20" s="263">
        <v>-65.434993550000002</v>
      </c>
      <c r="L20" s="263">
        <f t="shared" si="0"/>
        <v>-45.95244744</v>
      </c>
      <c r="M20" s="263">
        <v>-111.38744099</v>
      </c>
      <c r="N20" s="263">
        <f t="shared" si="0"/>
        <v>-41.984473419999986</v>
      </c>
      <c r="O20" s="263">
        <v>-153.37191440999999</v>
      </c>
      <c r="P20" s="263">
        <v>-39.836089959999995</v>
      </c>
      <c r="Q20" s="263">
        <f t="shared" si="1"/>
        <v>-40.266887820000008</v>
      </c>
      <c r="R20" s="263">
        <v>-80.102977780000003</v>
      </c>
      <c r="S20" s="263">
        <f t="shared" si="2"/>
        <v>-42.036514659999995</v>
      </c>
      <c r="T20" s="263">
        <v>-122.13949244</v>
      </c>
      <c r="U20" s="263">
        <f t="shared" si="8"/>
        <v>-44.919606070000015</v>
      </c>
      <c r="V20" s="263">
        <v>-167.05909851000001</v>
      </c>
      <c r="W20" s="263">
        <v>-44.448317729999999</v>
      </c>
      <c r="X20" s="263">
        <f t="shared" si="4"/>
        <v>-45.068382670000005</v>
      </c>
      <c r="Y20" s="263">
        <v>-89.516700400000005</v>
      </c>
      <c r="Z20" s="263">
        <f t="shared" si="4"/>
        <v>-45.418294679999988</v>
      </c>
      <c r="AA20" s="263">
        <v>-134.93499507999999</v>
      </c>
      <c r="AB20" s="263">
        <f t="shared" si="7"/>
        <v>-47.013060899999999</v>
      </c>
      <c r="AC20" s="263">
        <v>-181.94805597999999</v>
      </c>
      <c r="AD20" s="263">
        <v>-45.708759690000001</v>
      </c>
      <c r="AE20" s="263">
        <f t="shared" si="9"/>
        <v>-46.411320310000001</v>
      </c>
      <c r="AF20" s="263">
        <v>-92.120080000000002</v>
      </c>
      <c r="AG20" s="263">
        <f t="shared" si="9"/>
        <v>-43.686460000000011</v>
      </c>
      <c r="AH20" s="263">
        <v>-135.80654000000001</v>
      </c>
      <c r="AI20" s="401">
        <f t="shared" si="5"/>
        <v>-45.835953660000001</v>
      </c>
      <c r="AJ20" s="401">
        <v>-181.64249366000001</v>
      </c>
      <c r="AK20" s="340">
        <f t="shared" si="6"/>
        <v>-1.679393156218012E-3</v>
      </c>
      <c r="AL20" s="135"/>
      <c r="AM20" s="240"/>
      <c r="AN20" s="385"/>
    </row>
    <row r="21" spans="1:40">
      <c r="B21" s="52" t="s">
        <v>105</v>
      </c>
      <c r="C21" s="199">
        <v>-12.18027221</v>
      </c>
      <c r="D21" s="138">
        <v>-9.498363079999999</v>
      </c>
      <c r="E21" s="138">
        <v>-9.6292635400000002</v>
      </c>
      <c r="F21" s="138">
        <v>-11.80940421</v>
      </c>
      <c r="G21" s="263">
        <v>-14.11253396</v>
      </c>
      <c r="H21" s="263">
        <v>-16.417811520000001</v>
      </c>
      <c r="I21" s="263">
        <v>-3.4551556999999997</v>
      </c>
      <c r="J21" s="263">
        <f t="shared" si="0"/>
        <v>-3.1673806300000003</v>
      </c>
      <c r="K21" s="263">
        <v>-6.62253633</v>
      </c>
      <c r="L21" s="263">
        <f t="shared" si="0"/>
        <v>-3.2137101200000009</v>
      </c>
      <c r="M21" s="263">
        <v>-9.8362464500000009</v>
      </c>
      <c r="N21" s="263">
        <f t="shared" si="0"/>
        <v>-4.7450823199999999</v>
      </c>
      <c r="O21" s="263">
        <v>-14.581328770000001</v>
      </c>
      <c r="P21" s="263">
        <v>-5.2190383899999997</v>
      </c>
      <c r="Q21" s="263">
        <f t="shared" si="1"/>
        <v>-4.0401112699999988</v>
      </c>
      <c r="R21" s="263">
        <v>-9.2591496599999985</v>
      </c>
      <c r="S21" s="263">
        <f t="shared" si="2"/>
        <v>-4.4470487700000021</v>
      </c>
      <c r="T21" s="263">
        <v>-13.706198430000001</v>
      </c>
      <c r="U21" s="263">
        <f t="shared" si="8"/>
        <v>-6.2034162800000026</v>
      </c>
      <c r="V21" s="263">
        <v>-19.909614710000003</v>
      </c>
      <c r="W21" s="263">
        <v>-6.7794919299999998</v>
      </c>
      <c r="X21" s="263">
        <f t="shared" si="4"/>
        <v>-4.5907903200000009</v>
      </c>
      <c r="Y21" s="263">
        <v>-11.370282250000001</v>
      </c>
      <c r="Z21" s="263">
        <f t="shared" si="4"/>
        <v>-4.5668171599999994</v>
      </c>
      <c r="AA21" s="263">
        <v>-15.93709941</v>
      </c>
      <c r="AB21" s="263">
        <f t="shared" si="7"/>
        <v>-6.9746161600000018</v>
      </c>
      <c r="AC21" s="263">
        <v>-22.911715570000002</v>
      </c>
      <c r="AD21" s="263">
        <v>-4.0552003000000001</v>
      </c>
      <c r="AE21" s="263">
        <f t="shared" si="9"/>
        <v>-6.7060296999999993</v>
      </c>
      <c r="AF21" s="263">
        <v>-10.761229999999999</v>
      </c>
      <c r="AG21" s="263">
        <f t="shared" si="9"/>
        <v>-5.0375300000000003</v>
      </c>
      <c r="AH21" s="263">
        <v>-15.79876</v>
      </c>
      <c r="AI21" s="401">
        <f t="shared" si="5"/>
        <v>-7.7564591099999998</v>
      </c>
      <c r="AJ21" s="401">
        <v>-23.555219109999999</v>
      </c>
      <c r="AK21" s="340">
        <f t="shared" si="6"/>
        <v>2.8086222440827813E-2</v>
      </c>
      <c r="AL21" s="135"/>
      <c r="AM21" s="240"/>
      <c r="AN21" s="241"/>
    </row>
    <row r="22" spans="1:40" ht="13.8" thickBot="1">
      <c r="A22" s="45"/>
      <c r="B22" s="51" t="s">
        <v>109</v>
      </c>
      <c r="C22" s="218">
        <v>-0.60816216000000001</v>
      </c>
      <c r="D22" s="183">
        <v>-0.57179342</v>
      </c>
      <c r="E22" s="183">
        <v>-0.39925889000000003</v>
      </c>
      <c r="F22" s="183">
        <v>-0.44706547999999996</v>
      </c>
      <c r="G22" s="264">
        <v>-1.8570074599999999</v>
      </c>
      <c r="H22" s="264">
        <v>-3.1663891099999999</v>
      </c>
      <c r="I22" s="264">
        <v>-0.68242168000000003</v>
      </c>
      <c r="J22" s="264">
        <f t="shared" si="0"/>
        <v>-0.78642257999999998</v>
      </c>
      <c r="K22" s="264">
        <v>-1.46884426</v>
      </c>
      <c r="L22" s="264">
        <f t="shared" si="0"/>
        <v>-0.70967026999999971</v>
      </c>
      <c r="M22" s="264">
        <v>-2.1785145299999997</v>
      </c>
      <c r="N22" s="264">
        <f t="shared" si="0"/>
        <v>-0.92767474000000005</v>
      </c>
      <c r="O22" s="264">
        <v>-3.1061892699999998</v>
      </c>
      <c r="P22" s="264">
        <v>-0.73176693999999998</v>
      </c>
      <c r="Q22" s="264">
        <f t="shared" si="1"/>
        <v>-0.76043761999999981</v>
      </c>
      <c r="R22" s="264">
        <v>-1.4922045599999998</v>
      </c>
      <c r="S22" s="264">
        <f t="shared" si="2"/>
        <v>-0.79561382000000025</v>
      </c>
      <c r="T22" s="264">
        <v>-2.28781838</v>
      </c>
      <c r="U22" s="264">
        <f t="shared" si="8"/>
        <v>-0.79650235999999985</v>
      </c>
      <c r="V22" s="264">
        <v>-3.0843207399999999</v>
      </c>
      <c r="W22" s="264">
        <v>-0.76884149999999996</v>
      </c>
      <c r="X22" s="264">
        <f t="shared" si="4"/>
        <v>-0.77037618999999991</v>
      </c>
      <c r="Y22" s="264">
        <v>-1.5392176899999999</v>
      </c>
      <c r="Z22" s="264">
        <f t="shared" si="4"/>
        <v>-0.78100404000000023</v>
      </c>
      <c r="AA22" s="264">
        <v>-2.3202217300000001</v>
      </c>
      <c r="AB22" s="264">
        <f t="shared" si="7"/>
        <v>-0.78106056999999973</v>
      </c>
      <c r="AC22" s="264">
        <v>-3.1012822999999998</v>
      </c>
      <c r="AD22" s="264">
        <v>-0.76152888999999391</v>
      </c>
      <c r="AE22" s="264">
        <f t="shared" si="9"/>
        <v>-1.9045811100000063</v>
      </c>
      <c r="AF22" s="264">
        <v>-2.6661100000000002</v>
      </c>
      <c r="AG22" s="264">
        <f t="shared" si="9"/>
        <v>-0.82069999999999999</v>
      </c>
      <c r="AH22" s="264">
        <v>-3.4868100000000002</v>
      </c>
      <c r="AI22" s="402">
        <f t="shared" si="5"/>
        <v>-0.98206366999999961</v>
      </c>
      <c r="AJ22" s="402">
        <v>-4.4688736699999998</v>
      </c>
      <c r="AK22" s="340">
        <f t="shared" si="6"/>
        <v>0.44097609882209055</v>
      </c>
      <c r="AL22" s="135"/>
      <c r="AM22" s="240"/>
      <c r="AN22" s="241"/>
    </row>
    <row r="23" spans="1:40" s="45" customFormat="1" ht="13.8" thickBot="1">
      <c r="A23"/>
      <c r="B23" s="53" t="s">
        <v>106</v>
      </c>
      <c r="C23" s="217">
        <v>888.65188619000003</v>
      </c>
      <c r="D23" s="167">
        <v>1044.2319396600001</v>
      </c>
      <c r="E23" s="167">
        <v>922.34455151999998</v>
      </c>
      <c r="F23" s="167">
        <v>864.24541346000001</v>
      </c>
      <c r="G23" s="167">
        <v>1183.5165554299999</v>
      </c>
      <c r="H23" s="167">
        <v>1292.7929083900001</v>
      </c>
      <c r="I23" s="167">
        <v>302.65979100000004</v>
      </c>
      <c r="J23" s="167">
        <f t="shared" si="0"/>
        <v>352.25538399999982</v>
      </c>
      <c r="K23" s="167">
        <v>654.91517499999986</v>
      </c>
      <c r="L23" s="167">
        <f t="shared" si="0"/>
        <v>495.67476807000025</v>
      </c>
      <c r="M23" s="167">
        <v>1150.5899430700001</v>
      </c>
      <c r="N23" s="167">
        <f t="shared" si="0"/>
        <v>428.36944433999884</v>
      </c>
      <c r="O23" s="167">
        <v>1578.959387409999</v>
      </c>
      <c r="P23" s="167">
        <v>814.9350959999997</v>
      </c>
      <c r="Q23" s="167">
        <f t="shared" si="1"/>
        <v>563.93324100000018</v>
      </c>
      <c r="R23" s="167">
        <v>1378.8683369999999</v>
      </c>
      <c r="S23" s="167">
        <f t="shared" si="2"/>
        <v>554.44705988999999</v>
      </c>
      <c r="T23" s="167">
        <v>1933.3153968899999</v>
      </c>
      <c r="U23" s="167">
        <f t="shared" si="8"/>
        <v>1227.3636515199998</v>
      </c>
      <c r="V23" s="167">
        <v>3160.6790484099997</v>
      </c>
      <c r="W23" s="167">
        <v>967.33472095999991</v>
      </c>
      <c r="X23" s="167">
        <f t="shared" si="4"/>
        <v>1287.8518940399988</v>
      </c>
      <c r="Y23" s="167">
        <v>2255.1866149999987</v>
      </c>
      <c r="Z23" s="167">
        <f t="shared" si="4"/>
        <v>1294.1267709999993</v>
      </c>
      <c r="AA23" s="167">
        <v>3549.313385999998</v>
      </c>
      <c r="AB23" s="167">
        <f t="shared" si="7"/>
        <v>941.15343619000214</v>
      </c>
      <c r="AC23" s="167">
        <v>4490.4668221900001</v>
      </c>
      <c r="AD23" s="167">
        <v>883.35141522999993</v>
      </c>
      <c r="AE23" s="167">
        <f t="shared" si="9"/>
        <v>879.04312978000007</v>
      </c>
      <c r="AF23" s="167">
        <v>1762.39454501</v>
      </c>
      <c r="AG23" s="167">
        <f t="shared" si="9"/>
        <v>862.81187430999944</v>
      </c>
      <c r="AH23" s="167">
        <v>2625.2064193199994</v>
      </c>
      <c r="AI23" s="366">
        <f t="shared" si="5"/>
        <v>855.08019399000068</v>
      </c>
      <c r="AJ23" s="366">
        <v>3480.2866133100001</v>
      </c>
      <c r="AK23" s="367">
        <f>AJ23/AC23-1</f>
        <v>-0.22496106727436749</v>
      </c>
      <c r="AL23" s="134"/>
      <c r="AM23" s="240"/>
      <c r="AN23" s="241"/>
    </row>
    <row r="24" spans="1:40">
      <c r="B24" s="268" t="s">
        <v>131</v>
      </c>
      <c r="C24" s="205">
        <v>605.17386818</v>
      </c>
      <c r="D24" s="151">
        <v>542.80285062999997</v>
      </c>
      <c r="E24" s="151">
        <v>564.95705458999998</v>
      </c>
      <c r="F24" s="151">
        <v>514.45726396999999</v>
      </c>
      <c r="G24" s="265">
        <v>797.49064819</v>
      </c>
      <c r="H24" s="265">
        <v>926.82988243</v>
      </c>
      <c r="I24" s="265">
        <v>175.53361522</v>
      </c>
      <c r="J24" s="265">
        <f t="shared" si="0"/>
        <v>268.54110849</v>
      </c>
      <c r="K24" s="265">
        <v>444.07472371</v>
      </c>
      <c r="L24" s="265">
        <f t="shared" si="0"/>
        <v>397.75554218000008</v>
      </c>
      <c r="M24" s="265">
        <v>841.83026589000008</v>
      </c>
      <c r="N24" s="265">
        <f t="shared" si="0"/>
        <v>264.1509143699999</v>
      </c>
      <c r="O24" s="265">
        <v>1105.98118026</v>
      </c>
      <c r="P24" s="265">
        <v>515.18689310000002</v>
      </c>
      <c r="Q24" s="265">
        <f t="shared" si="1"/>
        <v>708.86210717999995</v>
      </c>
      <c r="R24" s="265">
        <v>1224.04900028</v>
      </c>
      <c r="S24" s="265">
        <f t="shared" si="2"/>
        <v>591.30571295000004</v>
      </c>
      <c r="T24" s="265">
        <v>1815.35471323</v>
      </c>
      <c r="U24" s="265">
        <f t="shared" si="8"/>
        <v>568.05884098000024</v>
      </c>
      <c r="V24" s="265">
        <v>2383.4135542100003</v>
      </c>
      <c r="W24" s="265">
        <v>871.20729801999994</v>
      </c>
      <c r="X24" s="265">
        <f t="shared" si="4"/>
        <v>1113.0732405899998</v>
      </c>
      <c r="Y24" s="265">
        <v>1984.2805386099999</v>
      </c>
      <c r="Z24" s="265">
        <f t="shared" si="4"/>
        <v>1130.2626196900001</v>
      </c>
      <c r="AA24" s="265">
        <v>3114.5431583</v>
      </c>
      <c r="AB24" s="265">
        <f t="shared" si="7"/>
        <v>741.81836191999992</v>
      </c>
      <c r="AC24" s="265">
        <v>3856.3615202199999</v>
      </c>
      <c r="AD24" s="265">
        <v>714.44533872</v>
      </c>
      <c r="AE24" s="265">
        <f t="shared" si="9"/>
        <v>786.35266128000001</v>
      </c>
      <c r="AF24" s="265">
        <v>1500.798</v>
      </c>
      <c r="AG24" s="265">
        <f t="shared" si="9"/>
        <v>775.54000000000019</v>
      </c>
      <c r="AH24" s="265">
        <v>2276.3380000000002</v>
      </c>
      <c r="AI24" s="400">
        <f t="shared" si="5"/>
        <v>693.18274590999999</v>
      </c>
      <c r="AJ24" s="400">
        <v>2969.5207459100002</v>
      </c>
      <c r="AK24" s="340">
        <f t="shared" ref="AK24:AK50" si="10">AJ24/AC24-1</f>
        <v>-0.22996826663165304</v>
      </c>
      <c r="AL24" s="135"/>
      <c r="AM24" s="246"/>
      <c r="AN24" s="241"/>
    </row>
    <row r="25" spans="1:40">
      <c r="B25" s="51" t="s">
        <v>130</v>
      </c>
      <c r="C25" s="261"/>
      <c r="D25" s="262"/>
      <c r="E25" s="262"/>
      <c r="F25" s="262"/>
      <c r="G25" s="265">
        <v>62.17192432999996</v>
      </c>
      <c r="H25" s="265">
        <v>58.895890890000004</v>
      </c>
      <c r="I25" s="265">
        <v>13.497084559999999</v>
      </c>
      <c r="J25" s="265">
        <f t="shared" si="0"/>
        <v>10.951782140000001</v>
      </c>
      <c r="K25" s="265">
        <v>24.4488667</v>
      </c>
      <c r="L25" s="265">
        <f t="shared" si="0"/>
        <v>2.3612311800000008</v>
      </c>
      <c r="M25" s="265">
        <v>26.810097880000001</v>
      </c>
      <c r="N25" s="265">
        <f t="shared" si="0"/>
        <v>26.513614779999997</v>
      </c>
      <c r="O25" s="265">
        <v>53.323712659999998</v>
      </c>
      <c r="P25" s="265">
        <v>24.24048655</v>
      </c>
      <c r="Q25" s="265">
        <f t="shared" si="1"/>
        <v>35.835716150000003</v>
      </c>
      <c r="R25" s="265">
        <v>60.076202700000003</v>
      </c>
      <c r="S25" s="265">
        <f t="shared" si="2"/>
        <v>29.997408470000003</v>
      </c>
      <c r="T25" s="265">
        <v>90.073611170000007</v>
      </c>
      <c r="U25" s="265">
        <f t="shared" si="8"/>
        <v>37.530471800000001</v>
      </c>
      <c r="V25" s="265">
        <v>127.60408297000001</v>
      </c>
      <c r="W25" s="265">
        <v>60.367549440000005</v>
      </c>
      <c r="X25" s="265">
        <f t="shared" si="4"/>
        <v>48.87077961</v>
      </c>
      <c r="Y25" s="265">
        <v>109.23832905</v>
      </c>
      <c r="Z25" s="265">
        <f t="shared" si="4"/>
        <v>48.285476729999999</v>
      </c>
      <c r="AA25" s="265">
        <v>157.52380578</v>
      </c>
      <c r="AB25" s="265">
        <f t="shared" si="7"/>
        <v>70.067836869999979</v>
      </c>
      <c r="AC25" s="265">
        <v>227.59164264999998</v>
      </c>
      <c r="AD25" s="265">
        <v>56.717963979999993</v>
      </c>
      <c r="AE25" s="265">
        <f t="shared" si="9"/>
        <v>31.377036020000006</v>
      </c>
      <c r="AF25" s="265">
        <v>88.094999999999999</v>
      </c>
      <c r="AG25" s="265">
        <f t="shared" si="9"/>
        <v>35.277000000000001</v>
      </c>
      <c r="AH25" s="265">
        <v>123.372</v>
      </c>
      <c r="AI25" s="400">
        <f t="shared" si="5"/>
        <v>46.227312249999997</v>
      </c>
      <c r="AJ25" s="400">
        <v>169.59931225</v>
      </c>
      <c r="AK25" s="340">
        <f t="shared" si="10"/>
        <v>-0.25480869914535054</v>
      </c>
      <c r="AL25" s="135"/>
      <c r="AM25" s="246"/>
      <c r="AN25" s="241"/>
    </row>
    <row r="26" spans="1:40">
      <c r="B26" s="51" t="s">
        <v>108</v>
      </c>
      <c r="C26" s="200">
        <v>111.72001088</v>
      </c>
      <c r="D26" s="139">
        <v>120.36710722999999</v>
      </c>
      <c r="E26" s="139">
        <v>108.02376667</v>
      </c>
      <c r="F26" s="139">
        <v>83.379066100000003</v>
      </c>
      <c r="G26" s="263">
        <v>49.38165128</v>
      </c>
      <c r="H26" s="263">
        <v>75.510060320000008</v>
      </c>
      <c r="I26" s="263">
        <v>29.146689510000002</v>
      </c>
      <c r="J26" s="263">
        <f t="shared" si="0"/>
        <v>26.549656039999995</v>
      </c>
      <c r="K26" s="263">
        <v>55.696345549999997</v>
      </c>
      <c r="L26" s="263">
        <f t="shared" si="0"/>
        <v>26.258384580000005</v>
      </c>
      <c r="M26" s="263">
        <v>81.954730130000002</v>
      </c>
      <c r="N26" s="263">
        <f t="shared" si="0"/>
        <v>-22.350019620000005</v>
      </c>
      <c r="O26" s="263">
        <v>59.604710509999997</v>
      </c>
      <c r="P26" s="263">
        <v>37.540338380000001</v>
      </c>
      <c r="Q26" s="263">
        <f t="shared" si="1"/>
        <v>-203.49373373</v>
      </c>
      <c r="R26" s="263">
        <v>-165.95339534999999</v>
      </c>
      <c r="S26" s="263">
        <f t="shared" si="2"/>
        <v>-12.110243499999996</v>
      </c>
      <c r="T26" s="263">
        <v>-178.06363884999999</v>
      </c>
      <c r="U26" s="263">
        <f t="shared" si="8"/>
        <v>420.46844917999999</v>
      </c>
      <c r="V26" s="263">
        <v>242.40481033</v>
      </c>
      <c r="W26" s="263">
        <v>-103.45524503</v>
      </c>
      <c r="X26" s="263">
        <f t="shared" si="4"/>
        <v>-39.698361259999999</v>
      </c>
      <c r="Y26" s="263">
        <v>-143.15360629</v>
      </c>
      <c r="Z26" s="263">
        <f t="shared" si="4"/>
        <v>-21.443332879999986</v>
      </c>
      <c r="AA26" s="263">
        <v>-164.59693916999998</v>
      </c>
      <c r="AB26" s="263">
        <f t="shared" si="7"/>
        <v>-32.324323759999999</v>
      </c>
      <c r="AC26" s="263">
        <v>-196.92126292999998</v>
      </c>
      <c r="AD26" s="263">
        <v>6.80711713</v>
      </c>
      <c r="AE26" s="263">
        <f t="shared" si="9"/>
        <v>9.0798828700000005</v>
      </c>
      <c r="AF26" s="263">
        <v>15.887</v>
      </c>
      <c r="AG26" s="263">
        <f t="shared" si="9"/>
        <v>-16.853000000000002</v>
      </c>
      <c r="AH26" s="263">
        <v>-0.96599999999999997</v>
      </c>
      <c r="AI26" s="401">
        <f t="shared" si="5"/>
        <v>7.8748736099999999</v>
      </c>
      <c r="AJ26" s="401">
        <v>6.9088736099999997</v>
      </c>
      <c r="AK26" s="340" t="s">
        <v>85</v>
      </c>
      <c r="AL26" s="135"/>
      <c r="AM26" s="247"/>
      <c r="AN26" s="241"/>
    </row>
    <row r="27" spans="1:40">
      <c r="B27" s="51" t="s">
        <v>9</v>
      </c>
      <c r="C27" s="199">
        <v>252.98219979000001</v>
      </c>
      <c r="D27" s="138">
        <v>248.28060257999999</v>
      </c>
      <c r="E27" s="138">
        <v>158.62000397</v>
      </c>
      <c r="F27" s="138">
        <v>242.40711758</v>
      </c>
      <c r="G27" s="263">
        <v>257.76189689</v>
      </c>
      <c r="H27" s="263">
        <v>232.41969268</v>
      </c>
      <c r="I27" s="263">
        <v>81.261700099999999</v>
      </c>
      <c r="J27" s="263">
        <f t="shared" si="0"/>
        <v>49.302504140000011</v>
      </c>
      <c r="K27" s="263">
        <v>130.56420424000001</v>
      </c>
      <c r="L27" s="263">
        <f t="shared" si="0"/>
        <v>66.260548399999976</v>
      </c>
      <c r="M27" s="263">
        <v>196.82475263999999</v>
      </c>
      <c r="N27" s="263">
        <f t="shared" si="0"/>
        <v>134.52207178000003</v>
      </c>
      <c r="O27" s="263">
        <v>331.34682442000002</v>
      </c>
      <c r="P27" s="263">
        <v>165.17087576</v>
      </c>
      <c r="Q27" s="263">
        <f t="shared" si="1"/>
        <v>59.492041549999982</v>
      </c>
      <c r="R27" s="263">
        <v>224.66291730999998</v>
      </c>
      <c r="S27" s="263">
        <f t="shared" si="2"/>
        <v>-13.17625683</v>
      </c>
      <c r="T27" s="263">
        <v>211.48666047999998</v>
      </c>
      <c r="U27" s="263">
        <f t="shared" si="8"/>
        <v>86.118208609999982</v>
      </c>
      <c r="V27" s="263">
        <v>297.60486908999997</v>
      </c>
      <c r="W27" s="263">
        <v>134.10482954</v>
      </c>
      <c r="X27" s="263">
        <f t="shared" si="4"/>
        <v>161.42295128999999</v>
      </c>
      <c r="Y27" s="263">
        <v>295.52778082999998</v>
      </c>
      <c r="Z27" s="263">
        <f t="shared" si="4"/>
        <v>118.13695156000006</v>
      </c>
      <c r="AA27" s="263">
        <v>413.66473239000004</v>
      </c>
      <c r="AB27" s="263">
        <f t="shared" si="7"/>
        <v>165.40040359999989</v>
      </c>
      <c r="AC27" s="263">
        <v>579.06513598999993</v>
      </c>
      <c r="AD27" s="263">
        <v>111.03153938</v>
      </c>
      <c r="AE27" s="263">
        <f t="shared" si="9"/>
        <v>64.878460619999998</v>
      </c>
      <c r="AF27" s="263">
        <v>175.91</v>
      </c>
      <c r="AG27" s="263">
        <f t="shared" si="9"/>
        <v>81.381999999999977</v>
      </c>
      <c r="AH27" s="263">
        <v>257.29199999999997</v>
      </c>
      <c r="AI27" s="401">
        <f t="shared" si="5"/>
        <v>112.65848054999998</v>
      </c>
      <c r="AJ27" s="401">
        <v>369.95048054999995</v>
      </c>
      <c r="AK27" s="340">
        <f t="shared" si="10"/>
        <v>-0.36112458244008538</v>
      </c>
      <c r="AL27" s="135"/>
      <c r="AM27" s="247"/>
      <c r="AN27" s="241"/>
    </row>
    <row r="28" spans="1:40">
      <c r="B28" s="51" t="s">
        <v>105</v>
      </c>
      <c r="C28" s="199">
        <v>-19.246810079999999</v>
      </c>
      <c r="D28" s="138">
        <v>165.23706659000001</v>
      </c>
      <c r="E28" s="138">
        <v>120.73675780000001</v>
      </c>
      <c r="F28" s="138">
        <v>57.294588689999998</v>
      </c>
      <c r="G28" s="263">
        <v>50.997977800000001</v>
      </c>
      <c r="H28" s="263">
        <v>37.91529199</v>
      </c>
      <c r="I28" s="263">
        <v>9.3462018000000011</v>
      </c>
      <c r="J28" s="263">
        <f t="shared" si="0"/>
        <v>11.236238719999998</v>
      </c>
      <c r="K28" s="263">
        <v>20.582440519999999</v>
      </c>
      <c r="L28" s="263">
        <f t="shared" si="0"/>
        <v>11.383996080000003</v>
      </c>
      <c r="M28" s="263">
        <v>31.966436600000002</v>
      </c>
      <c r="N28" s="263">
        <f t="shared" si="0"/>
        <v>40.508498170000003</v>
      </c>
      <c r="O28" s="263">
        <v>72.474934770000004</v>
      </c>
      <c r="P28" s="263">
        <v>81.13523837000001</v>
      </c>
      <c r="Q28" s="263">
        <f t="shared" si="1"/>
        <v>-24.825327480000013</v>
      </c>
      <c r="R28" s="263">
        <v>56.309910889999998</v>
      </c>
      <c r="S28" s="263">
        <f t="shared" si="2"/>
        <v>-25.654286579999997</v>
      </c>
      <c r="T28" s="263">
        <v>30.65562431</v>
      </c>
      <c r="U28" s="263">
        <f t="shared" si="8"/>
        <v>155.36662324</v>
      </c>
      <c r="V28" s="263">
        <v>186.02224755</v>
      </c>
      <c r="W28" s="263">
        <v>19.321483530000002</v>
      </c>
      <c r="X28" s="263">
        <f t="shared" si="4"/>
        <v>17.44094905</v>
      </c>
      <c r="Y28" s="263">
        <v>36.762432580000002</v>
      </c>
      <c r="Z28" s="263">
        <f t="shared" si="4"/>
        <v>33.582258979999999</v>
      </c>
      <c r="AA28" s="263">
        <v>70.344691560000001</v>
      </c>
      <c r="AB28" s="263">
        <f t="shared" si="7"/>
        <v>19.164616679999995</v>
      </c>
      <c r="AC28" s="263">
        <v>89.509308239999996</v>
      </c>
      <c r="AD28" s="263">
        <v>6.61463935</v>
      </c>
      <c r="AE28" s="263">
        <f t="shared" si="9"/>
        <v>3.0043606499999997</v>
      </c>
      <c r="AF28" s="263">
        <v>9.6189999999999998</v>
      </c>
      <c r="AG28" s="263">
        <f t="shared" si="9"/>
        <v>7.0869999999999997</v>
      </c>
      <c r="AH28" s="263">
        <v>16.706</v>
      </c>
      <c r="AI28" s="401">
        <f t="shared" si="5"/>
        <v>18.733497170000003</v>
      </c>
      <c r="AJ28" s="401">
        <v>35.439497170000003</v>
      </c>
      <c r="AK28" s="340">
        <f t="shared" si="10"/>
        <v>-0.60406914245190457</v>
      </c>
      <c r="AL28" s="135"/>
      <c r="AM28" s="247"/>
      <c r="AN28" s="241"/>
    </row>
    <row r="29" spans="1:40" ht="13.8" thickBot="1">
      <c r="A29" s="45"/>
      <c r="B29" s="51" t="s">
        <v>109</v>
      </c>
      <c r="C29" s="218">
        <v>-61.977382579999976</v>
      </c>
      <c r="D29" s="183">
        <v>-32.45568737</v>
      </c>
      <c r="E29" s="183">
        <v>-29.993031510000002</v>
      </c>
      <c r="F29" s="183">
        <v>-33.292622880000003</v>
      </c>
      <c r="G29" s="266">
        <v>-34.287543060000004</v>
      </c>
      <c r="H29" s="266">
        <v>-38.777909919999999</v>
      </c>
      <c r="I29" s="266">
        <v>-6.1255008699999998</v>
      </c>
      <c r="J29" s="266">
        <f t="shared" si="0"/>
        <v>-14.325904320000003</v>
      </c>
      <c r="K29" s="266">
        <v>-20.451405190000003</v>
      </c>
      <c r="L29" s="266">
        <f t="shared" si="0"/>
        <v>-8.3449348799999967</v>
      </c>
      <c r="M29" s="266">
        <v>-28.796340069999999</v>
      </c>
      <c r="N29" s="266">
        <f t="shared" si="0"/>
        <v>-14.97563495</v>
      </c>
      <c r="O29" s="266">
        <v>-43.771975019999999</v>
      </c>
      <c r="P29" s="266">
        <v>-8.3387358799999998</v>
      </c>
      <c r="Q29" s="266">
        <f t="shared" si="1"/>
        <v>-11.937563079999999</v>
      </c>
      <c r="R29" s="266">
        <v>-20.276298959999998</v>
      </c>
      <c r="S29" s="266">
        <f t="shared" si="2"/>
        <v>-15.915274490000009</v>
      </c>
      <c r="T29" s="266">
        <v>-36.191573450000007</v>
      </c>
      <c r="U29" s="266">
        <f t="shared" si="8"/>
        <v>-40.178942289999995</v>
      </c>
      <c r="V29" s="266">
        <v>-76.370515740000002</v>
      </c>
      <c r="W29" s="266">
        <v>-14.211194540000001</v>
      </c>
      <c r="X29" s="266">
        <f t="shared" si="4"/>
        <v>-13.257665020000001</v>
      </c>
      <c r="Y29" s="266">
        <v>-27.468859560000002</v>
      </c>
      <c r="Z29" s="266">
        <f t="shared" si="4"/>
        <v>-14.697202659999999</v>
      </c>
      <c r="AA29" s="266">
        <v>-42.166062220000001</v>
      </c>
      <c r="AB29" s="266">
        <f t="shared" si="7"/>
        <v>-22.973459759999997</v>
      </c>
      <c r="AC29" s="266">
        <v>-65.139521979999998</v>
      </c>
      <c r="AD29" s="266">
        <v>-12.265183330000013</v>
      </c>
      <c r="AE29" s="266">
        <f t="shared" si="9"/>
        <v>-15.649816669999986</v>
      </c>
      <c r="AF29" s="266">
        <v>-27.914999999999999</v>
      </c>
      <c r="AG29" s="266">
        <f t="shared" si="9"/>
        <v>-19.621000000000002</v>
      </c>
      <c r="AH29" s="266">
        <v>-47.536000000000001</v>
      </c>
      <c r="AI29" s="403">
        <f t="shared" si="5"/>
        <v>-23.59629618000001</v>
      </c>
      <c r="AJ29" s="403">
        <v>-71.132296180000012</v>
      </c>
      <c r="AK29" s="340">
        <f t="shared" si="10"/>
        <v>9.1999050927023873E-2</v>
      </c>
      <c r="AL29" s="135"/>
      <c r="AM29" s="247"/>
      <c r="AN29" s="241"/>
    </row>
    <row r="30" spans="1:40" s="45" customFormat="1" ht="13.8" thickBot="1">
      <c r="A30"/>
      <c r="B30" s="53" t="s">
        <v>107</v>
      </c>
      <c r="C30" s="217">
        <v>410.6</v>
      </c>
      <c r="D30" s="167">
        <v>615.1</v>
      </c>
      <c r="E30" s="167">
        <v>400.10720800000013</v>
      </c>
      <c r="F30" s="167">
        <v>655.11448500000029</v>
      </c>
      <c r="G30" s="179">
        <v>865.91682550000007</v>
      </c>
      <c r="H30" s="179">
        <v>921.9379349999997</v>
      </c>
      <c r="I30" s="179">
        <v>207.92983400000003</v>
      </c>
      <c r="J30" s="179">
        <f t="shared" si="0"/>
        <v>251.17238699999984</v>
      </c>
      <c r="K30" s="179">
        <v>459.10222099999987</v>
      </c>
      <c r="L30" s="179">
        <f t="shared" si="0"/>
        <v>384.54377900000009</v>
      </c>
      <c r="M30" s="179">
        <v>843.64599999999996</v>
      </c>
      <c r="N30" s="179">
        <f t="shared" si="0"/>
        <v>423.18399999999997</v>
      </c>
      <c r="O30" s="179">
        <v>1266.83</v>
      </c>
      <c r="P30" s="179">
        <v>705.74599999999998</v>
      </c>
      <c r="Q30" s="179">
        <f t="shared" si="1"/>
        <v>478.49166799999978</v>
      </c>
      <c r="R30" s="179">
        <v>1184.2376679999998</v>
      </c>
      <c r="S30" s="179">
        <f t="shared" si="2"/>
        <v>437.45133200000032</v>
      </c>
      <c r="T30" s="179">
        <v>1621.6890000000001</v>
      </c>
      <c r="U30" s="179">
        <f t="shared" si="8"/>
        <v>1004.5069999999998</v>
      </c>
      <c r="V30" s="179">
        <v>2626.1959999999999</v>
      </c>
      <c r="W30" s="179">
        <v>841.39700000000005</v>
      </c>
      <c r="X30" s="179">
        <f t="shared" ref="X30:X43" si="11">Y30-W30</f>
        <v>1146.6312619999985</v>
      </c>
      <c r="Y30" s="179">
        <v>1988.0282619999987</v>
      </c>
      <c r="Z30" s="179">
        <f t="shared" si="4"/>
        <v>1157.8608119999992</v>
      </c>
      <c r="AA30" s="179">
        <v>3145.8890739999979</v>
      </c>
      <c r="AB30" s="179">
        <f t="shared" si="7"/>
        <v>356.05509800000482</v>
      </c>
      <c r="AC30" s="179">
        <v>3501.9441720000027</v>
      </c>
      <c r="AD30" s="179">
        <v>744.74714793999988</v>
      </c>
      <c r="AE30" s="179">
        <f t="shared" si="9"/>
        <v>537.54685206000022</v>
      </c>
      <c r="AF30" s="179">
        <v>1282.2940000000001</v>
      </c>
      <c r="AG30" s="179">
        <f t="shared" si="9"/>
        <v>721.04869261999943</v>
      </c>
      <c r="AH30" s="179">
        <v>2003.3426926199995</v>
      </c>
      <c r="AI30" s="129">
        <f t="shared" si="5"/>
        <v>722.6180784900007</v>
      </c>
      <c r="AJ30" s="129">
        <v>2725.9607711100002</v>
      </c>
      <c r="AK30" s="367">
        <f t="shared" si="10"/>
        <v>-0.22158645677290423</v>
      </c>
      <c r="AL30" s="134"/>
      <c r="AM30" s="247"/>
      <c r="AN30" s="241"/>
    </row>
    <row r="31" spans="1:40">
      <c r="B31" s="268" t="s">
        <v>131</v>
      </c>
      <c r="C31" s="200">
        <v>327.2</v>
      </c>
      <c r="D31" s="139">
        <v>215.1</v>
      </c>
      <c r="E31" s="139">
        <v>68.900000000000006</v>
      </c>
      <c r="F31" s="139">
        <v>396.7</v>
      </c>
      <c r="G31" s="265">
        <v>608.91376436000007</v>
      </c>
      <c r="H31" s="265">
        <v>703.47500000000002</v>
      </c>
      <c r="I31" s="265">
        <v>121.937</v>
      </c>
      <c r="J31" s="265">
        <f t="shared" si="0"/>
        <v>214.64699999999999</v>
      </c>
      <c r="K31" s="265">
        <v>336.584</v>
      </c>
      <c r="L31" s="265">
        <f t="shared" si="0"/>
        <v>343.63299999999998</v>
      </c>
      <c r="M31" s="265">
        <v>680.21699999999998</v>
      </c>
      <c r="N31" s="265">
        <f t="shared" si="0"/>
        <v>240.35400000000004</v>
      </c>
      <c r="O31" s="265">
        <v>920.57100000000003</v>
      </c>
      <c r="P31" s="265">
        <v>460.01799999999997</v>
      </c>
      <c r="Q31" s="265">
        <f t="shared" si="1"/>
        <v>640.00800000000004</v>
      </c>
      <c r="R31" s="265">
        <v>1100.0260000000001</v>
      </c>
      <c r="S31" s="265">
        <f t="shared" si="2"/>
        <v>534.66200000000003</v>
      </c>
      <c r="T31" s="265">
        <v>1634.6880000000001</v>
      </c>
      <c r="U31" s="265">
        <f t="shared" si="8"/>
        <v>512.51499999999987</v>
      </c>
      <c r="V31" s="265">
        <v>2147.203</v>
      </c>
      <c r="W31" s="265">
        <v>813.52499999999998</v>
      </c>
      <c r="X31" s="265">
        <f t="shared" si="11"/>
        <v>1055.0369999999998</v>
      </c>
      <c r="Y31" s="263">
        <v>1868.5619999999999</v>
      </c>
      <c r="Z31" s="263">
        <f t="shared" si="4"/>
        <v>1071.752</v>
      </c>
      <c r="AA31" s="263">
        <v>2940.3139999999999</v>
      </c>
      <c r="AB31" s="263">
        <f t="shared" si="7"/>
        <v>681.99400000000014</v>
      </c>
      <c r="AC31" s="263">
        <v>3622.308</v>
      </c>
      <c r="AD31" s="263">
        <v>657.68100388000005</v>
      </c>
      <c r="AE31" s="263">
        <f t="shared" si="9"/>
        <v>728.58499612000003</v>
      </c>
      <c r="AF31" s="263">
        <v>1386.2660000000001</v>
      </c>
      <c r="AG31" s="263">
        <f t="shared" si="9"/>
        <v>717.78499999999985</v>
      </c>
      <c r="AH31" s="263">
        <v>2104.0509999999999</v>
      </c>
      <c r="AI31" s="404">
        <f t="shared" si="5"/>
        <v>633.5590000000002</v>
      </c>
      <c r="AJ31" s="404">
        <v>2737.61</v>
      </c>
      <c r="AK31" s="340">
        <f t="shared" si="10"/>
        <v>-0.24423599539299246</v>
      </c>
      <c r="AL31" s="136"/>
      <c r="AM31" s="246"/>
      <c r="AN31" s="241"/>
    </row>
    <row r="32" spans="1:40">
      <c r="B32" s="51" t="s">
        <v>130</v>
      </c>
      <c r="C32" s="261"/>
      <c r="D32" s="262"/>
      <c r="E32" s="262"/>
      <c r="F32" s="262"/>
      <c r="G32" s="265">
        <v>67.373253669999968</v>
      </c>
      <c r="H32" s="265">
        <v>67.058999999999997</v>
      </c>
      <c r="I32" s="265">
        <v>6.84</v>
      </c>
      <c r="J32" s="265">
        <f t="shared" si="0"/>
        <v>3.7870000000000008</v>
      </c>
      <c r="K32" s="265">
        <v>10.627000000000001</v>
      </c>
      <c r="L32" s="265">
        <f t="shared" si="0"/>
        <v>-4.2740000000000009</v>
      </c>
      <c r="M32" s="265">
        <v>6.3529999999999998</v>
      </c>
      <c r="N32" s="265">
        <f t="shared" si="0"/>
        <v>78.117000000000004</v>
      </c>
      <c r="O32" s="265">
        <v>84.47</v>
      </c>
      <c r="P32" s="265">
        <v>16.628</v>
      </c>
      <c r="Q32" s="265">
        <f t="shared" si="1"/>
        <v>28.152000000000001</v>
      </c>
      <c r="R32" s="265">
        <v>44.78</v>
      </c>
      <c r="S32" s="265">
        <f t="shared" si="2"/>
        <v>17.778999999999996</v>
      </c>
      <c r="T32" s="265">
        <v>62.558999999999997</v>
      </c>
      <c r="U32" s="265">
        <f t="shared" si="8"/>
        <v>-124.559</v>
      </c>
      <c r="V32" s="265">
        <v>-62</v>
      </c>
      <c r="W32" s="265">
        <v>45.031999999999996</v>
      </c>
      <c r="X32" s="265">
        <f t="shared" si="11"/>
        <v>32.489000000000004</v>
      </c>
      <c r="Y32" s="263">
        <v>77.521000000000001</v>
      </c>
      <c r="Z32" s="263">
        <f t="shared" si="4"/>
        <v>22.679999999999993</v>
      </c>
      <c r="AA32" s="263">
        <v>100.20099999999999</v>
      </c>
      <c r="AB32" s="263">
        <f t="shared" si="7"/>
        <v>-294.19499999999999</v>
      </c>
      <c r="AC32" s="263">
        <v>-193.994</v>
      </c>
      <c r="AD32" s="263">
        <v>27.118196149999999</v>
      </c>
      <c r="AE32" s="263">
        <f t="shared" si="9"/>
        <v>-0.62019614999999817</v>
      </c>
      <c r="AF32" s="263">
        <v>26.498000000000001</v>
      </c>
      <c r="AG32" s="263">
        <f t="shared" si="9"/>
        <v>3.3719999999999999</v>
      </c>
      <c r="AH32" s="263">
        <v>29.87</v>
      </c>
      <c r="AI32" s="404">
        <f t="shared" si="5"/>
        <v>74.649999999999991</v>
      </c>
      <c r="AJ32" s="404">
        <v>104.52</v>
      </c>
      <c r="AK32" s="340" t="s">
        <v>85</v>
      </c>
      <c r="AL32" s="136"/>
      <c r="AM32" s="246"/>
      <c r="AN32" s="241"/>
    </row>
    <row r="33" spans="1:40">
      <c r="B33" s="51" t="s">
        <v>108</v>
      </c>
      <c r="C33" s="200">
        <v>110</v>
      </c>
      <c r="D33" s="139">
        <v>118.6</v>
      </c>
      <c r="E33" s="139">
        <v>107</v>
      </c>
      <c r="F33" s="139">
        <v>82.2</v>
      </c>
      <c r="G33" s="263">
        <v>48.142396219999995</v>
      </c>
      <c r="H33" s="263">
        <v>73.926000000000002</v>
      </c>
      <c r="I33" s="263">
        <v>28.681999999999999</v>
      </c>
      <c r="J33" s="263">
        <f t="shared" si="0"/>
        <v>26.041</v>
      </c>
      <c r="K33" s="263">
        <v>54.722999999999999</v>
      </c>
      <c r="L33" s="263">
        <f t="shared" si="0"/>
        <v>25.760000000000005</v>
      </c>
      <c r="M33" s="263">
        <v>80.483000000000004</v>
      </c>
      <c r="N33" s="263">
        <f t="shared" si="0"/>
        <v>-22.907000000000004</v>
      </c>
      <c r="O33" s="263">
        <v>57.576000000000001</v>
      </c>
      <c r="P33" s="263">
        <v>36.92</v>
      </c>
      <c r="Q33" s="263">
        <f t="shared" si="1"/>
        <v>-204.30399999999997</v>
      </c>
      <c r="R33" s="263">
        <v>-167.38399999999999</v>
      </c>
      <c r="S33" s="263">
        <f t="shared" si="2"/>
        <v>-12.965000000000003</v>
      </c>
      <c r="T33" s="263">
        <v>-180.34899999999999</v>
      </c>
      <c r="U33" s="263">
        <f t="shared" si="8"/>
        <v>419.66499999999996</v>
      </c>
      <c r="V33" s="263">
        <v>239.316</v>
      </c>
      <c r="W33" s="263">
        <v>-104.379</v>
      </c>
      <c r="X33" s="263">
        <f t="shared" si="11"/>
        <v>-40.635000000000005</v>
      </c>
      <c r="Y33" s="263">
        <v>-145.01400000000001</v>
      </c>
      <c r="Z33" s="263">
        <f t="shared" si="4"/>
        <v>-22.828000000000003</v>
      </c>
      <c r="AA33" s="263">
        <v>-167.84200000000001</v>
      </c>
      <c r="AB33" s="263">
        <f t="shared" si="7"/>
        <v>-34.065999999999974</v>
      </c>
      <c r="AC33" s="263">
        <v>-201.90799999999999</v>
      </c>
      <c r="AD33" s="263">
        <v>5.0924413899999994</v>
      </c>
      <c r="AE33" s="263">
        <f t="shared" si="9"/>
        <v>7.0685586100000002</v>
      </c>
      <c r="AF33" s="263">
        <v>12.161</v>
      </c>
      <c r="AG33" s="263">
        <f t="shared" si="9"/>
        <v>-19.411000000000001</v>
      </c>
      <c r="AH33" s="263">
        <v>-7.25</v>
      </c>
      <c r="AI33" s="404">
        <f t="shared" si="5"/>
        <v>4.9470000000000001</v>
      </c>
      <c r="AJ33" s="404">
        <v>-2.3029999999999999</v>
      </c>
      <c r="AK33" s="340">
        <f t="shared" si="10"/>
        <v>-0.98859381500485366</v>
      </c>
      <c r="AL33" s="136"/>
      <c r="AM33" s="240"/>
      <c r="AN33" s="241"/>
    </row>
    <row r="34" spans="1:40">
      <c r="B34" s="51" t="s">
        <v>9</v>
      </c>
      <c r="C34" s="199">
        <v>180.1</v>
      </c>
      <c r="D34" s="138">
        <v>173.6</v>
      </c>
      <c r="E34" s="139">
        <v>80.400000000000006</v>
      </c>
      <c r="F34" s="139">
        <v>158.30000000000001</v>
      </c>
      <c r="G34" s="263">
        <v>141.96758315</v>
      </c>
      <c r="H34" s="263">
        <v>114.044</v>
      </c>
      <c r="I34" s="263">
        <v>51.387999999999998</v>
      </c>
      <c r="J34" s="263">
        <f t="shared" si="0"/>
        <v>13.741000000000007</v>
      </c>
      <c r="K34" s="263">
        <v>65.129000000000005</v>
      </c>
      <c r="L34" s="263">
        <f t="shared" si="0"/>
        <v>20.307999999999993</v>
      </c>
      <c r="M34" s="263">
        <v>85.436999999999998</v>
      </c>
      <c r="N34" s="263">
        <f t="shared" si="0"/>
        <v>92.537999999999997</v>
      </c>
      <c r="O34" s="263">
        <v>177.97499999999999</v>
      </c>
      <c r="P34" s="263">
        <v>125.33499999999999</v>
      </c>
      <c r="Q34" s="263">
        <f t="shared" si="1"/>
        <v>17.034000000000006</v>
      </c>
      <c r="R34" s="263">
        <v>142.369</v>
      </c>
      <c r="S34" s="263">
        <f t="shared" si="2"/>
        <v>-72.060964170000005</v>
      </c>
      <c r="T34" s="263">
        <v>70.308035829999994</v>
      </c>
      <c r="U34" s="263">
        <f t="shared" si="8"/>
        <v>18.79196417</v>
      </c>
      <c r="V34" s="263">
        <v>89.1</v>
      </c>
      <c r="W34" s="263">
        <v>89.656999999999996</v>
      </c>
      <c r="X34" s="263">
        <f t="shared" si="11"/>
        <v>116.354</v>
      </c>
      <c r="Y34" s="263">
        <v>206.011</v>
      </c>
      <c r="Z34" s="263">
        <f t="shared" si="4"/>
        <v>72.719000000000023</v>
      </c>
      <c r="AA34" s="263">
        <v>278.73</v>
      </c>
      <c r="AB34" s="263">
        <f t="shared" si="7"/>
        <v>61.468999999999994</v>
      </c>
      <c r="AC34" s="263">
        <v>340.19900000000001</v>
      </c>
      <c r="AD34" s="263">
        <v>65.322779690000004</v>
      </c>
      <c r="AE34" s="263">
        <f t="shared" si="9"/>
        <v>-151.27877969000002</v>
      </c>
      <c r="AF34" s="263">
        <v>-85.956000000000003</v>
      </c>
      <c r="AG34" s="263">
        <f t="shared" si="9"/>
        <v>37.696000000000005</v>
      </c>
      <c r="AH34" s="263">
        <v>-48.26</v>
      </c>
      <c r="AI34" s="404">
        <f t="shared" si="5"/>
        <v>64.186999999999998</v>
      </c>
      <c r="AJ34" s="404">
        <v>15.927</v>
      </c>
      <c r="AK34" s="340">
        <f t="shared" si="10"/>
        <v>-0.95318328390148122</v>
      </c>
      <c r="AL34" s="136"/>
      <c r="AM34" s="240"/>
      <c r="AN34" s="241"/>
    </row>
    <row r="35" spans="1:40">
      <c r="B35" s="51" t="s">
        <v>105</v>
      </c>
      <c r="C35" s="199">
        <v>-144.1</v>
      </c>
      <c r="D35" s="138">
        <v>140.9</v>
      </c>
      <c r="E35" s="139">
        <v>174.3</v>
      </c>
      <c r="F35" s="139">
        <v>51.6</v>
      </c>
      <c r="G35" s="263">
        <v>35.682138619999996</v>
      </c>
      <c r="H35" s="263">
        <v>5.3780000000000001</v>
      </c>
      <c r="I35" s="263">
        <v>5.891</v>
      </c>
      <c r="J35" s="263">
        <f t="shared" si="0"/>
        <v>8.0690000000000008</v>
      </c>
      <c r="K35" s="263">
        <v>13.96</v>
      </c>
      <c r="L35" s="263">
        <f t="shared" si="0"/>
        <v>8.1699999999999982</v>
      </c>
      <c r="M35" s="263">
        <v>22.13</v>
      </c>
      <c r="N35" s="263">
        <f t="shared" si="0"/>
        <v>59.781000000000006</v>
      </c>
      <c r="O35" s="263">
        <v>81.911000000000001</v>
      </c>
      <c r="P35" s="263">
        <v>75.915999999999997</v>
      </c>
      <c r="Q35" s="263">
        <f t="shared" si="1"/>
        <v>27.147999999999996</v>
      </c>
      <c r="R35" s="263">
        <v>103.06399999999999</v>
      </c>
      <c r="S35" s="263">
        <f t="shared" si="2"/>
        <v>-30.10199999999999</v>
      </c>
      <c r="T35" s="263">
        <v>72.962000000000003</v>
      </c>
      <c r="U35" s="263">
        <f t="shared" si="8"/>
        <v>219.12299999999999</v>
      </c>
      <c r="V35" s="263">
        <v>292.08499999999998</v>
      </c>
      <c r="W35" s="263">
        <v>12.542</v>
      </c>
      <c r="X35" s="263">
        <f t="shared" si="11"/>
        <v>-2.5849999999999991</v>
      </c>
      <c r="Y35" s="263">
        <v>9.9570000000000007</v>
      </c>
      <c r="Z35" s="263">
        <f t="shared" si="4"/>
        <v>29.015000000000001</v>
      </c>
      <c r="AA35" s="263">
        <v>38.972000000000001</v>
      </c>
      <c r="AB35" s="263">
        <f t="shared" si="7"/>
        <v>-35.390999999999998</v>
      </c>
      <c r="AC35" s="263">
        <v>3.581</v>
      </c>
      <c r="AD35" s="263">
        <v>2.5594390499999999</v>
      </c>
      <c r="AE35" s="263">
        <f t="shared" si="9"/>
        <v>-28.653439050000003</v>
      </c>
      <c r="AF35" s="263">
        <v>-26.094000000000001</v>
      </c>
      <c r="AG35" s="263">
        <f t="shared" si="9"/>
        <v>2.0489999999999995</v>
      </c>
      <c r="AH35" s="263">
        <v>-24.045000000000002</v>
      </c>
      <c r="AI35" s="404">
        <f t="shared" si="5"/>
        <v>-30.146999999999998</v>
      </c>
      <c r="AJ35" s="404">
        <v>-54.192</v>
      </c>
      <c r="AK35" s="340" t="s">
        <v>85</v>
      </c>
      <c r="AL35" s="136"/>
      <c r="AM35" s="240"/>
      <c r="AN35" s="241"/>
    </row>
    <row r="36" spans="1:40" ht="13.8" thickBot="1">
      <c r="A36" s="45"/>
      <c r="B36" s="51" t="s">
        <v>109</v>
      </c>
      <c r="C36" s="218">
        <v>-62.6</v>
      </c>
      <c r="D36" s="183">
        <v>-33</v>
      </c>
      <c r="E36" s="183">
        <v>-30.4</v>
      </c>
      <c r="F36" s="183">
        <v>-33.700000000000003</v>
      </c>
      <c r="G36" s="265">
        <v>-36.162310519999998</v>
      </c>
      <c r="H36" s="265">
        <v>-41.944000000000003</v>
      </c>
      <c r="I36" s="265">
        <v>-6.8079999999999998</v>
      </c>
      <c r="J36" s="265">
        <f t="shared" si="0"/>
        <v>-15.112000000000002</v>
      </c>
      <c r="K36" s="265">
        <v>-21.92</v>
      </c>
      <c r="L36" s="265">
        <f t="shared" si="0"/>
        <v>-9.0549999999999997</v>
      </c>
      <c r="M36" s="265">
        <v>-30.975000000000001</v>
      </c>
      <c r="N36" s="265">
        <f t="shared" si="0"/>
        <v>-24.696999999999996</v>
      </c>
      <c r="O36" s="265">
        <v>-55.671999999999997</v>
      </c>
      <c r="P36" s="265">
        <v>-9.0709999999999997</v>
      </c>
      <c r="Q36" s="265">
        <f t="shared" si="1"/>
        <v>-29.545000000000002</v>
      </c>
      <c r="R36" s="265">
        <v>-38.616</v>
      </c>
      <c r="S36" s="265">
        <f t="shared" si="2"/>
        <v>0.13660816999999525</v>
      </c>
      <c r="T36" s="265">
        <v>-38.479391830000004</v>
      </c>
      <c r="U36" s="265">
        <f t="shared" si="8"/>
        <v>-41.020608169999996</v>
      </c>
      <c r="V36" s="265">
        <v>-79.5</v>
      </c>
      <c r="W36" s="265">
        <v>-14.98</v>
      </c>
      <c r="X36" s="265">
        <f t="shared" si="11"/>
        <v>-14.027999999999999</v>
      </c>
      <c r="Y36" s="265">
        <v>-29.007999999999999</v>
      </c>
      <c r="Z36" s="265">
        <f t="shared" si="4"/>
        <v>-15.477999999999998</v>
      </c>
      <c r="AA36" s="265">
        <v>-44.485999999999997</v>
      </c>
      <c r="AB36" s="265">
        <f t="shared" si="7"/>
        <v>-23.755000000000003</v>
      </c>
      <c r="AC36" s="265">
        <v>-68.241</v>
      </c>
      <c r="AD36" s="265">
        <v>-13.026712220000007</v>
      </c>
      <c r="AE36" s="265">
        <f t="shared" si="9"/>
        <v>-17.554287779999992</v>
      </c>
      <c r="AF36" s="265">
        <v>-30.581</v>
      </c>
      <c r="AG36" s="265">
        <f t="shared" si="9"/>
        <v>-20.442000000000004</v>
      </c>
      <c r="AH36" s="265">
        <v>-51.023000000000003</v>
      </c>
      <c r="AI36" s="405">
        <f t="shared" si="5"/>
        <v>-24.577999999999996</v>
      </c>
      <c r="AJ36" s="405">
        <v>-75.600999999999999</v>
      </c>
      <c r="AK36" s="340">
        <f t="shared" si="10"/>
        <v>0.10785305021907643</v>
      </c>
      <c r="AL36" s="136"/>
      <c r="AM36" s="240"/>
      <c r="AN36" s="241"/>
    </row>
    <row r="37" spans="1:40" s="45" customFormat="1" ht="40.5" customHeight="1" thickBot="1">
      <c r="B37" s="108" t="s">
        <v>66</v>
      </c>
      <c r="C37" s="217">
        <v>294.04106350000001</v>
      </c>
      <c r="D37" s="167">
        <v>270.90054405000012</v>
      </c>
      <c r="E37" s="167">
        <v>270.40873045999996</v>
      </c>
      <c r="F37" s="167">
        <v>311.31283343000001</v>
      </c>
      <c r="G37" s="167">
        <v>455.32679276559998</v>
      </c>
      <c r="H37" s="167">
        <v>656.27683793000006</v>
      </c>
      <c r="I37" s="167">
        <v>94.167265519400004</v>
      </c>
      <c r="J37" s="167">
        <f t="shared" si="0"/>
        <v>158.19648134059997</v>
      </c>
      <c r="K37" s="167">
        <v>252.36374685999999</v>
      </c>
      <c r="L37" s="167">
        <f t="shared" si="0"/>
        <v>198.93565080820002</v>
      </c>
      <c r="M37" s="167">
        <v>451.29939766820002</v>
      </c>
      <c r="N37" s="167">
        <f t="shared" si="0"/>
        <v>426.81956466760033</v>
      </c>
      <c r="O37" s="167">
        <v>878.11896233580035</v>
      </c>
      <c r="P37" s="167">
        <v>372.07870749720001</v>
      </c>
      <c r="Q37" s="167">
        <f t="shared" si="1"/>
        <v>232.21949682020039</v>
      </c>
      <c r="R37" s="167">
        <v>604.2982043174004</v>
      </c>
      <c r="S37" s="167">
        <f t="shared" si="2"/>
        <v>234.5992857565999</v>
      </c>
      <c r="T37" s="167">
        <v>838.8974900740003</v>
      </c>
      <c r="U37" s="167">
        <f t="shared" si="8"/>
        <v>392.25957802054961</v>
      </c>
      <c r="V37" s="167">
        <v>1231.1570680945499</v>
      </c>
      <c r="W37" s="167">
        <v>120.36751751539997</v>
      </c>
      <c r="X37" s="167">
        <f t="shared" si="11"/>
        <v>200.53448895740013</v>
      </c>
      <c r="Y37" s="167">
        <v>320.90200647280011</v>
      </c>
      <c r="Z37" s="167">
        <f t="shared" si="4"/>
        <v>707.04640471274979</v>
      </c>
      <c r="AA37" s="167">
        <v>1027.94841118555</v>
      </c>
      <c r="AB37" s="167">
        <f t="shared" si="7"/>
        <v>520.25091687425015</v>
      </c>
      <c r="AC37" s="167">
        <v>1548.1993280598001</v>
      </c>
      <c r="AD37" s="167">
        <v>165.6</v>
      </c>
      <c r="AE37" s="167">
        <f t="shared" si="9"/>
        <v>308.26260586640001</v>
      </c>
      <c r="AF37" s="167">
        <v>473.86260586640003</v>
      </c>
      <c r="AG37" s="167">
        <f t="shared" si="9"/>
        <v>284.58750275919988</v>
      </c>
      <c r="AH37" s="167">
        <v>758.45010862559991</v>
      </c>
      <c r="AI37" s="366">
        <f t="shared" si="5"/>
        <v>483.85540600720003</v>
      </c>
      <c r="AJ37" s="366">
        <v>1242.3055146327999</v>
      </c>
      <c r="AK37" s="367">
        <f t="shared" si="10"/>
        <v>-0.19758038120992183</v>
      </c>
      <c r="AL37" s="137"/>
      <c r="AM37" s="248"/>
      <c r="AN37" s="241"/>
    </row>
    <row r="38" spans="1:40" ht="15">
      <c r="B38" s="268" t="s">
        <v>131</v>
      </c>
      <c r="C38" s="200">
        <v>168.78840781999997</v>
      </c>
      <c r="D38" s="139">
        <v>115.53943632000004</v>
      </c>
      <c r="E38" s="139">
        <v>112.84332007999998</v>
      </c>
      <c r="F38" s="139">
        <v>106.45445141999998</v>
      </c>
      <c r="G38" s="265">
        <v>190.91376361559995</v>
      </c>
      <c r="H38" s="265">
        <v>251.86191696999995</v>
      </c>
      <c r="I38" s="265">
        <v>50.802505789399994</v>
      </c>
      <c r="J38" s="265">
        <f t="shared" si="0"/>
        <v>68.024986890600019</v>
      </c>
      <c r="K38" s="265">
        <v>118.82749268000002</v>
      </c>
      <c r="L38" s="265">
        <f t="shared" si="0"/>
        <v>73.455541308200011</v>
      </c>
      <c r="M38" s="265">
        <v>192.28303398820003</v>
      </c>
      <c r="N38" s="265">
        <f t="shared" si="0"/>
        <v>128.20856471760004</v>
      </c>
      <c r="O38" s="265">
        <v>320.49159870580007</v>
      </c>
      <c r="P38" s="265">
        <v>95.983291737199963</v>
      </c>
      <c r="Q38" s="265">
        <f t="shared" si="1"/>
        <v>108.64883625019998</v>
      </c>
      <c r="R38" s="265">
        <v>204.63212798739994</v>
      </c>
      <c r="S38" s="265">
        <f t="shared" si="2"/>
        <v>78.328480246600236</v>
      </c>
      <c r="T38" s="265">
        <v>282.96060823400018</v>
      </c>
      <c r="U38" s="265">
        <f t="shared" si="8"/>
        <v>111.08152311059979</v>
      </c>
      <c r="V38" s="265">
        <v>394.04213134459997</v>
      </c>
      <c r="W38" s="265">
        <v>68.262651275400017</v>
      </c>
      <c r="X38" s="265">
        <f t="shared" si="11"/>
        <v>82.538455947399953</v>
      </c>
      <c r="Y38" s="265">
        <v>150.80110722279997</v>
      </c>
      <c r="Z38" s="265">
        <f t="shared" si="4"/>
        <v>94.689646191000037</v>
      </c>
      <c r="AA38" s="265">
        <v>245.49075341380001</v>
      </c>
      <c r="AB38" s="265">
        <f t="shared" si="7"/>
        <v>148.23012925599988</v>
      </c>
      <c r="AC38" s="265">
        <v>393.72088266979989</v>
      </c>
      <c r="AD38" s="265">
        <v>82.1</v>
      </c>
      <c r="AE38" s="265">
        <f t="shared" si="9"/>
        <v>121.32923769640004</v>
      </c>
      <c r="AF38" s="265">
        <v>203.42923769640004</v>
      </c>
      <c r="AG38" s="265">
        <f t="shared" si="9"/>
        <v>110.14648838919993</v>
      </c>
      <c r="AH38" s="265">
        <v>313.57572608559997</v>
      </c>
      <c r="AI38" s="400">
        <f t="shared" si="5"/>
        <v>149.07888426720001</v>
      </c>
      <c r="AJ38" s="400">
        <v>462.65461035279998</v>
      </c>
      <c r="AK38" s="347">
        <f t="shared" si="10"/>
        <v>0.17508273174530187</v>
      </c>
      <c r="AL38" s="136"/>
      <c r="AM38" s="248"/>
      <c r="AN38" s="241"/>
    </row>
    <row r="39" spans="1:40" ht="15">
      <c r="B39" s="51" t="s">
        <v>130</v>
      </c>
      <c r="C39" s="261"/>
      <c r="D39" s="262"/>
      <c r="E39" s="262"/>
      <c r="F39" s="262"/>
      <c r="G39" s="265">
        <v>2.8073412499999977</v>
      </c>
      <c r="H39" s="265">
        <v>5.5974433299999999</v>
      </c>
      <c r="I39" s="265">
        <v>0.4306156599999964</v>
      </c>
      <c r="J39" s="265">
        <f t="shared" si="0"/>
        <v>0.35996046999999887</v>
      </c>
      <c r="K39" s="265">
        <v>0.79057612999999527</v>
      </c>
      <c r="L39" s="265">
        <f t="shared" si="0"/>
        <v>4.4403536999999886</v>
      </c>
      <c r="M39" s="265">
        <v>5.230929829999984</v>
      </c>
      <c r="N39" s="265">
        <f t="shared" si="0"/>
        <v>109.17088826000003</v>
      </c>
      <c r="O39" s="265">
        <v>114.40181809000001</v>
      </c>
      <c r="P39" s="265">
        <v>221.02629317000003</v>
      </c>
      <c r="Q39" s="265">
        <f t="shared" si="1"/>
        <v>39.734355980000373</v>
      </c>
      <c r="R39" s="265">
        <v>260.7606491500004</v>
      </c>
      <c r="S39" s="265">
        <f t="shared" si="2"/>
        <v>14.732425739999826</v>
      </c>
      <c r="T39" s="265">
        <v>275.49307489000023</v>
      </c>
      <c r="U39" s="265">
        <f t="shared" si="8"/>
        <v>26.720374619946426</v>
      </c>
      <c r="V39" s="265">
        <v>302.21344950994666</v>
      </c>
      <c r="W39" s="265">
        <v>10.294366909999981</v>
      </c>
      <c r="X39" s="265">
        <f t="shared" si="11"/>
        <v>9.0964703500000414</v>
      </c>
      <c r="Y39" s="265">
        <v>19.390837260000023</v>
      </c>
      <c r="Z39" s="265">
        <f t="shared" si="4"/>
        <v>488.87800812174896</v>
      </c>
      <c r="AA39" s="265">
        <v>508.26884538174897</v>
      </c>
      <c r="AB39" s="265">
        <f t="shared" si="7"/>
        <v>63.973565048250975</v>
      </c>
      <c r="AC39" s="265">
        <v>572.24241042999995</v>
      </c>
      <c r="AD39" s="265">
        <v>42.1</v>
      </c>
      <c r="AE39" s="265">
        <f t="shared" si="9"/>
        <v>83.444272140000038</v>
      </c>
      <c r="AF39" s="265">
        <v>125.54427214000003</v>
      </c>
      <c r="AG39" s="265">
        <f t="shared" si="9"/>
        <v>56.592337889999953</v>
      </c>
      <c r="AH39" s="265">
        <v>182.13661002999999</v>
      </c>
      <c r="AI39" s="400">
        <f t="shared" si="5"/>
        <v>41.645669449999815</v>
      </c>
      <c r="AJ39" s="400">
        <v>223.7822794799998</v>
      </c>
      <c r="AK39" s="340">
        <f t="shared" si="10"/>
        <v>-0.60893796859298988</v>
      </c>
      <c r="AL39" s="391"/>
      <c r="AM39" s="248"/>
      <c r="AN39" s="241"/>
    </row>
    <row r="40" spans="1:40" ht="15">
      <c r="B40" s="189" t="s">
        <v>108</v>
      </c>
      <c r="C40" s="200">
        <v>5.5360159999999999E-2</v>
      </c>
      <c r="D40" s="139">
        <v>0.67973173999999992</v>
      </c>
      <c r="E40" s="139">
        <v>1.17882595</v>
      </c>
      <c r="F40" s="139">
        <v>2.2182018100000005</v>
      </c>
      <c r="G40" s="263">
        <v>3.1053680200000002</v>
      </c>
      <c r="H40" s="265">
        <v>10.128390479999995</v>
      </c>
      <c r="I40" s="265">
        <v>0.78406414000000002</v>
      </c>
      <c r="J40" s="265">
        <f t="shared" si="0"/>
        <v>1.6260268600000001</v>
      </c>
      <c r="K40" s="265">
        <v>2.410091</v>
      </c>
      <c r="L40" s="265">
        <f t="shared" si="0"/>
        <v>10.296201580000002</v>
      </c>
      <c r="M40" s="265">
        <v>12.706292580000001</v>
      </c>
      <c r="N40" s="265">
        <f t="shared" si="0"/>
        <v>9.1640172199999999</v>
      </c>
      <c r="O40" s="265">
        <v>21.870309800000001</v>
      </c>
      <c r="P40" s="265">
        <v>6.693926310000001</v>
      </c>
      <c r="Q40" s="265">
        <f t="shared" si="1"/>
        <v>2.0358266600000006</v>
      </c>
      <c r="R40" s="265">
        <v>8.7297529700000016</v>
      </c>
      <c r="S40" s="265">
        <f t="shared" si="2"/>
        <v>30.205085830000002</v>
      </c>
      <c r="T40" s="265">
        <v>38.934838800000001</v>
      </c>
      <c r="U40" s="265">
        <f t="shared" si="8"/>
        <v>29.267399529999999</v>
      </c>
      <c r="V40" s="265">
        <v>68.20223833</v>
      </c>
      <c r="W40" s="265">
        <v>0.29605531000000002</v>
      </c>
      <c r="X40" s="265">
        <f t="shared" si="11"/>
        <v>3.4541296400000001</v>
      </c>
      <c r="Y40" s="265">
        <v>3.75018495</v>
      </c>
      <c r="Z40" s="265">
        <f t="shared" si="4"/>
        <v>11.39686189</v>
      </c>
      <c r="AA40" s="265">
        <v>15.14704684</v>
      </c>
      <c r="AB40" s="265">
        <f t="shared" si="7"/>
        <v>14.052953159999999</v>
      </c>
      <c r="AC40" s="265">
        <v>29.2</v>
      </c>
      <c r="AD40" s="265">
        <v>5.3</v>
      </c>
      <c r="AE40" s="265">
        <f t="shared" si="9"/>
        <v>16.984622259999995</v>
      </c>
      <c r="AF40" s="265">
        <v>22.284622259999995</v>
      </c>
      <c r="AG40" s="265">
        <f t="shared" si="9"/>
        <v>7.9849374400000066</v>
      </c>
      <c r="AH40" s="265">
        <v>30.269559700000002</v>
      </c>
      <c r="AI40" s="400">
        <f t="shared" si="5"/>
        <v>11.887518299999996</v>
      </c>
      <c r="AJ40" s="400">
        <v>42.157077999999998</v>
      </c>
      <c r="AK40" s="340">
        <f t="shared" si="10"/>
        <v>0.44373554794520542</v>
      </c>
      <c r="AL40" s="136"/>
      <c r="AM40" s="248"/>
      <c r="AN40" s="241"/>
    </row>
    <row r="41" spans="1:40" ht="15">
      <c r="B41" s="51" t="s">
        <v>9</v>
      </c>
      <c r="C41" s="199">
        <v>114.00417712000001</v>
      </c>
      <c r="D41" s="138">
        <v>147.31959613000001</v>
      </c>
      <c r="E41" s="138">
        <v>115.29497292000001</v>
      </c>
      <c r="F41" s="138">
        <v>181.34330467999999</v>
      </c>
      <c r="G41" s="263">
        <v>242.50657596000005</v>
      </c>
      <c r="H41" s="263">
        <v>371.72068442</v>
      </c>
      <c r="I41" s="263">
        <v>39.803963040000006</v>
      </c>
      <c r="J41" s="263">
        <f t="shared" si="0"/>
        <v>85.824054679999989</v>
      </c>
      <c r="K41" s="263">
        <v>125.62801772</v>
      </c>
      <c r="L41" s="263">
        <f t="shared" si="0"/>
        <v>107.77473591999998</v>
      </c>
      <c r="M41" s="263">
        <v>233.40275363999999</v>
      </c>
      <c r="N41" s="263">
        <f t="shared" si="0"/>
        <v>172.00017385999999</v>
      </c>
      <c r="O41" s="263">
        <v>405.40292749999998</v>
      </c>
      <c r="P41" s="263">
        <v>32.517932070000001</v>
      </c>
      <c r="Q41" s="263">
        <f t="shared" si="1"/>
        <v>78.46819296999999</v>
      </c>
      <c r="R41" s="263">
        <v>110.98612503999999</v>
      </c>
      <c r="S41" s="263">
        <f t="shared" si="2"/>
        <v>107.07960656</v>
      </c>
      <c r="T41" s="263">
        <v>218.06573159999999</v>
      </c>
      <c r="U41" s="263">
        <f t="shared" si="8"/>
        <v>215.32823347999999</v>
      </c>
      <c r="V41" s="263">
        <v>433.39396507999999</v>
      </c>
      <c r="W41" s="263">
        <v>37.802926869999993</v>
      </c>
      <c r="X41" s="263">
        <f t="shared" si="11"/>
        <v>99.684931660000018</v>
      </c>
      <c r="Y41" s="263">
        <v>137.48785853000001</v>
      </c>
      <c r="Z41" s="263">
        <f t="shared" si="4"/>
        <v>103.83258008999999</v>
      </c>
      <c r="AA41" s="263">
        <v>241.32043862</v>
      </c>
      <c r="AB41" s="263">
        <f t="shared" si="7"/>
        <v>272.61655739000003</v>
      </c>
      <c r="AC41" s="263">
        <v>513.93699601000003</v>
      </c>
      <c r="AD41" s="263">
        <v>26.5</v>
      </c>
      <c r="AE41" s="263">
        <f t="shared" si="9"/>
        <v>82.82600084000002</v>
      </c>
      <c r="AF41" s="263">
        <v>109.32600084000002</v>
      </c>
      <c r="AG41" s="263">
        <f t="shared" si="9"/>
        <v>102.36240633000004</v>
      </c>
      <c r="AH41" s="263">
        <v>211.68840717000006</v>
      </c>
      <c r="AI41" s="401">
        <f t="shared" si="5"/>
        <v>261.05841461</v>
      </c>
      <c r="AJ41" s="401">
        <v>472.74682178000006</v>
      </c>
      <c r="AK41" s="340">
        <f t="shared" si="10"/>
        <v>-8.0146349746727519E-2</v>
      </c>
      <c r="AL41" s="136"/>
      <c r="AM41" s="248"/>
      <c r="AN41" s="241"/>
    </row>
    <row r="42" spans="1:40" ht="15">
      <c r="B42" s="51" t="s">
        <v>105</v>
      </c>
      <c r="C42" s="199">
        <v>10.179294410000001</v>
      </c>
      <c r="D42" s="139">
        <v>6.6678800000000003</v>
      </c>
      <c r="E42" s="139">
        <v>39.772202140000005</v>
      </c>
      <c r="F42" s="139">
        <v>19.716047980000003</v>
      </c>
      <c r="G42" s="265">
        <v>13.707487129999999</v>
      </c>
      <c r="H42" s="265">
        <v>13.061311509999999</v>
      </c>
      <c r="I42" s="265">
        <v>1.4696166799999997</v>
      </c>
      <c r="J42" s="265">
        <f t="shared" si="0"/>
        <v>2.1248446800000007</v>
      </c>
      <c r="K42" s="265">
        <v>3.5944613600000004</v>
      </c>
      <c r="L42" s="265">
        <f t="shared" si="0"/>
        <v>2.6565677599999988</v>
      </c>
      <c r="M42" s="265">
        <v>6.2510291199999992</v>
      </c>
      <c r="N42" s="265">
        <f t="shared" si="0"/>
        <v>6.62689985</v>
      </c>
      <c r="O42" s="265">
        <v>12.877928969999999</v>
      </c>
      <c r="P42" s="265">
        <v>15.661026109999998</v>
      </c>
      <c r="Q42" s="265">
        <f t="shared" si="1"/>
        <v>2.9089292400000026</v>
      </c>
      <c r="R42" s="265">
        <v>18.569955350000001</v>
      </c>
      <c r="S42" s="265">
        <f t="shared" si="2"/>
        <v>4.0077517100000009</v>
      </c>
      <c r="T42" s="265">
        <v>22.577707060000002</v>
      </c>
      <c r="U42" s="265">
        <f t="shared" si="8"/>
        <v>7.213036970000001</v>
      </c>
      <c r="V42" s="265">
        <v>29.790744030000003</v>
      </c>
      <c r="W42" s="265">
        <v>3.2802705300000001</v>
      </c>
      <c r="X42" s="265">
        <f t="shared" si="11"/>
        <v>3.4375349099999992</v>
      </c>
      <c r="Y42" s="265">
        <v>6.7178054399999994</v>
      </c>
      <c r="Z42" s="265">
        <f t="shared" si="4"/>
        <v>6.7550100200000003</v>
      </c>
      <c r="AA42" s="265">
        <v>13.47281546</v>
      </c>
      <c r="AB42" s="265">
        <f t="shared" si="7"/>
        <v>12.027476069999999</v>
      </c>
      <c r="AC42" s="265">
        <v>25.500291529999998</v>
      </c>
      <c r="AD42" s="265">
        <v>2.7</v>
      </c>
      <c r="AE42" s="265">
        <f t="shared" si="9"/>
        <v>2.84542392</v>
      </c>
      <c r="AF42" s="265">
        <v>5.5454239200000002</v>
      </c>
      <c r="AG42" s="265">
        <f t="shared" si="9"/>
        <v>6.753922929999999</v>
      </c>
      <c r="AH42" s="265">
        <v>12.299346849999999</v>
      </c>
      <c r="AI42" s="400">
        <f t="shared" si="5"/>
        <v>15.940883490000004</v>
      </c>
      <c r="AJ42" s="400">
        <v>28.240230340000004</v>
      </c>
      <c r="AK42" s="340">
        <f t="shared" si="10"/>
        <v>0.10744735238719083</v>
      </c>
      <c r="AL42" s="136"/>
      <c r="AM42" s="248"/>
      <c r="AN42" s="241"/>
    </row>
    <row r="43" spans="1:40" ht="13.8" thickBot="1">
      <c r="B43" s="51" t="s">
        <v>109</v>
      </c>
      <c r="C43" s="203">
        <v>1.0138239900000625</v>
      </c>
      <c r="D43" s="150">
        <v>0.69389985999999992</v>
      </c>
      <c r="E43" s="150">
        <v>1.3194093700000009</v>
      </c>
      <c r="F43" s="150">
        <v>1.58082754</v>
      </c>
      <c r="G43" s="267">
        <v>2.2862567899999999</v>
      </c>
      <c r="H43" s="267">
        <v>3.9070912199999999</v>
      </c>
      <c r="I43" s="267">
        <v>0.87650020999999989</v>
      </c>
      <c r="J43" s="267">
        <f t="shared" si="0"/>
        <v>0.23660775999999983</v>
      </c>
      <c r="K43" s="267">
        <v>1.1131079699999997</v>
      </c>
      <c r="L43" s="267">
        <f t="shared" si="0"/>
        <v>0.31225053999999997</v>
      </c>
      <c r="M43" s="267">
        <v>1.4253585099999997</v>
      </c>
      <c r="N43" s="267">
        <f t="shared" si="0"/>
        <v>1.6490207600000009</v>
      </c>
      <c r="O43" s="267">
        <v>3.0743792700000006</v>
      </c>
      <c r="P43" s="267">
        <v>0.19623810000000003</v>
      </c>
      <c r="Q43" s="267">
        <f t="shared" si="1"/>
        <v>0.42335571999999994</v>
      </c>
      <c r="R43" s="267">
        <v>0.61959381999999996</v>
      </c>
      <c r="S43" s="267">
        <f t="shared" si="2"/>
        <v>0.24593567000000005</v>
      </c>
      <c r="T43" s="267">
        <v>0.86552949000000001</v>
      </c>
      <c r="U43" s="267">
        <f t="shared" si="8"/>
        <v>2.6490103099999995</v>
      </c>
      <c r="V43" s="267">
        <v>3.5145397999999997</v>
      </c>
      <c r="W43" s="267">
        <v>0.43124662000000002</v>
      </c>
      <c r="X43" s="267">
        <f t="shared" si="11"/>
        <v>2.32296645</v>
      </c>
      <c r="Y43" s="267">
        <v>2.75421307</v>
      </c>
      <c r="Z43" s="266">
        <f t="shared" si="4"/>
        <v>1.4942984000000004</v>
      </c>
      <c r="AA43" s="266">
        <v>4.2485114700000004</v>
      </c>
      <c r="AB43" s="266">
        <f t="shared" si="7"/>
        <v>9.3525461800000009</v>
      </c>
      <c r="AC43" s="266">
        <v>13.601057650000001</v>
      </c>
      <c r="AD43" s="266">
        <v>6.9931427299999998</v>
      </c>
      <c r="AE43" s="266">
        <f t="shared" si="9"/>
        <v>0.73990628000000047</v>
      </c>
      <c r="AF43" s="266">
        <v>7.7330490100000002</v>
      </c>
      <c r="AG43" s="266">
        <f t="shared" si="9"/>
        <v>0.74740977999999991</v>
      </c>
      <c r="AH43" s="266">
        <v>8.4804587900000001</v>
      </c>
      <c r="AI43" s="403">
        <f t="shared" si="5"/>
        <v>4.244035890000001</v>
      </c>
      <c r="AJ43" s="403">
        <v>12.724494680000001</v>
      </c>
      <c r="AK43" s="368">
        <f t="shared" si="10"/>
        <v>-6.4448147530644428E-2</v>
      </c>
      <c r="AL43" s="136"/>
      <c r="AM43" s="240"/>
      <c r="AN43" s="241"/>
    </row>
    <row r="44" spans="1:40" ht="13.8" thickBot="1">
      <c r="B44" s="53" t="s">
        <v>67</v>
      </c>
      <c r="C44" s="217">
        <v>8680.9803879216597</v>
      </c>
      <c r="D44" s="167">
        <v>8880.7951337799987</v>
      </c>
      <c r="E44" s="167">
        <v>8636.7853940644509</v>
      </c>
      <c r="F44" s="167">
        <v>8892.8449702905291</v>
      </c>
      <c r="G44" s="167">
        <v>8739.9018956899999</v>
      </c>
      <c r="H44" s="167">
        <v>8681.9024876177318</v>
      </c>
      <c r="I44" s="167">
        <v>8764.4322098476914</v>
      </c>
      <c r="J44" s="302"/>
      <c r="K44" s="167">
        <v>9780.6711461135401</v>
      </c>
      <c r="L44" s="330"/>
      <c r="M44" s="167">
        <v>10298.082655578555</v>
      </c>
      <c r="N44" s="330"/>
      <c r="O44" s="167">
        <v>11177.005372449999</v>
      </c>
      <c r="P44" s="167">
        <v>11649.735877270003</v>
      </c>
      <c r="Q44" s="335"/>
      <c r="R44" s="167">
        <v>12001.729988359999</v>
      </c>
      <c r="S44" s="330"/>
      <c r="T44" s="167">
        <v>13868.6276521</v>
      </c>
      <c r="U44" s="380"/>
      <c r="V44" s="167">
        <v>12091.96090091</v>
      </c>
      <c r="W44" s="167">
        <v>11327.748304320003</v>
      </c>
      <c r="X44" s="167"/>
      <c r="Y44" s="167">
        <v>11276.068784269999</v>
      </c>
      <c r="Z44" s="179"/>
      <c r="AA44" s="179">
        <v>11776.10630958</v>
      </c>
      <c r="AB44" s="179"/>
      <c r="AC44" s="179">
        <v>11209.345163148519</v>
      </c>
      <c r="AD44" s="292"/>
      <c r="AE44" s="409"/>
      <c r="AF44" s="167">
        <v>11505.587195004751</v>
      </c>
      <c r="AG44" s="167"/>
      <c r="AH44" s="167">
        <v>11991.571647980001</v>
      </c>
      <c r="AI44" s="366"/>
      <c r="AJ44" s="366">
        <v>12231.085204209998</v>
      </c>
      <c r="AK44" s="367">
        <f t="shared" si="10"/>
        <v>9.1150734158897961E-2</v>
      </c>
      <c r="AL44" s="27"/>
      <c r="AM44" s="240"/>
      <c r="AN44" s="241"/>
    </row>
    <row r="45" spans="1:40">
      <c r="B45" s="268" t="s">
        <v>131</v>
      </c>
      <c r="C45" s="200">
        <v>6864.2016607100013</v>
      </c>
      <c r="D45" s="139">
        <v>7107.6351368000023</v>
      </c>
      <c r="E45" s="139">
        <v>6769.7188458800001</v>
      </c>
      <c r="F45" s="139">
        <v>6602.2340264000004</v>
      </c>
      <c r="G45" s="139">
        <v>6137.8670596600005</v>
      </c>
      <c r="H45" s="139">
        <v>5985.2609566600013</v>
      </c>
      <c r="I45" s="139">
        <v>5946.2250366600019</v>
      </c>
      <c r="J45" s="299"/>
      <c r="K45" s="139">
        <v>5921.9802446600006</v>
      </c>
      <c r="L45" s="331"/>
      <c r="M45" s="139">
        <v>5865.0075606600012</v>
      </c>
      <c r="N45" s="331"/>
      <c r="O45" s="139">
        <v>5920.5787406600002</v>
      </c>
      <c r="P45" s="139">
        <v>5938.5645906600002</v>
      </c>
      <c r="Q45" s="336"/>
      <c r="R45" s="139">
        <v>5859.5539466600003</v>
      </c>
      <c r="S45" s="331"/>
      <c r="T45" s="139">
        <v>6059.2862626600008</v>
      </c>
      <c r="U45" s="381"/>
      <c r="V45" s="139">
        <v>6180.5199516600005</v>
      </c>
      <c r="W45" s="139">
        <v>5960.6345006600004</v>
      </c>
      <c r="X45" s="139"/>
      <c r="Y45" s="139">
        <v>5763.3939146600014</v>
      </c>
      <c r="Z45" s="139"/>
      <c r="AA45" s="139">
        <v>5909.3854446599998</v>
      </c>
      <c r="AB45" s="139"/>
      <c r="AC45" s="139">
        <v>5957.8559726599997</v>
      </c>
      <c r="AD45" s="262"/>
      <c r="AE45" s="139"/>
      <c r="AF45" s="139">
        <v>5786.8853304899976</v>
      </c>
      <c r="AG45" s="139"/>
      <c r="AH45" s="139">
        <v>5888.1499436600006</v>
      </c>
      <c r="AI45" s="406"/>
      <c r="AJ45" s="406">
        <v>6105.297186660001</v>
      </c>
      <c r="AK45" s="341">
        <f t="shared" si="10"/>
        <v>2.4747361244815913E-2</v>
      </c>
      <c r="AL45" s="107"/>
      <c r="AM45" s="240"/>
      <c r="AN45" s="241"/>
    </row>
    <row r="46" spans="1:40">
      <c r="B46" s="51" t="s">
        <v>130</v>
      </c>
      <c r="C46" s="261"/>
      <c r="D46" s="262"/>
      <c r="E46" s="262"/>
      <c r="F46" s="262"/>
      <c r="G46" s="139">
        <v>428.95142374000113</v>
      </c>
      <c r="H46" s="139">
        <v>419.46005399999996</v>
      </c>
      <c r="I46" s="139">
        <v>412.72451099999995</v>
      </c>
      <c r="J46" s="299"/>
      <c r="K46" s="139">
        <v>407.0596109999999</v>
      </c>
      <c r="L46" s="331"/>
      <c r="M46" s="139">
        <v>399.43962100000005</v>
      </c>
      <c r="N46" s="331"/>
      <c r="O46" s="139">
        <v>455.16772900000001</v>
      </c>
      <c r="P46" s="139">
        <v>485.43058700000006</v>
      </c>
      <c r="Q46" s="336"/>
      <c r="R46" s="139">
        <v>492.86671000000001</v>
      </c>
      <c r="S46" s="331"/>
      <c r="T46" s="139">
        <v>1439.3295662568528</v>
      </c>
      <c r="U46" s="381"/>
      <c r="V46" s="139">
        <v>1356.6362131600001</v>
      </c>
      <c r="W46" s="139">
        <v>1487.5893481599999</v>
      </c>
      <c r="X46" s="139"/>
      <c r="Y46" s="139">
        <v>1470.49464616</v>
      </c>
      <c r="Z46" s="139"/>
      <c r="AA46" s="139">
        <v>1868.4596851599999</v>
      </c>
      <c r="AB46" s="139"/>
      <c r="AC46" s="139">
        <v>1643.2351719999999</v>
      </c>
      <c r="AD46" s="389"/>
      <c r="AE46" s="138"/>
      <c r="AF46" s="138">
        <v>1843.7742555800003</v>
      </c>
      <c r="AG46" s="138"/>
      <c r="AH46" s="138">
        <v>1914.3860450000002</v>
      </c>
      <c r="AI46" s="407"/>
      <c r="AJ46" s="407">
        <v>1954.306425</v>
      </c>
      <c r="AK46" s="340">
        <f t="shared" si="10"/>
        <v>0.18930415944139733</v>
      </c>
      <c r="AL46" s="107"/>
      <c r="AM46" s="240"/>
      <c r="AN46" s="241"/>
    </row>
    <row r="47" spans="1:40">
      <c r="B47" s="51" t="s">
        <v>108</v>
      </c>
      <c r="C47" s="200">
        <v>265.26509936165979</v>
      </c>
      <c r="D47" s="139">
        <v>203.47463023</v>
      </c>
      <c r="E47" s="139">
        <v>182.52545042444939</v>
      </c>
      <c r="F47" s="139">
        <v>290.86534129052831</v>
      </c>
      <c r="G47" s="139">
        <v>113.15027168999997</v>
      </c>
      <c r="H47" s="139">
        <v>168.19753252493894</v>
      </c>
      <c r="I47" s="139">
        <v>272.22292208046457</v>
      </c>
      <c r="J47" s="299"/>
      <c r="K47" s="139">
        <v>400.12709671217686</v>
      </c>
      <c r="L47" s="331"/>
      <c r="M47" s="139">
        <v>798.22135137999999</v>
      </c>
      <c r="N47" s="331"/>
      <c r="O47" s="139">
        <v>1608.9700415700004</v>
      </c>
      <c r="P47" s="139">
        <v>2048.6336752700004</v>
      </c>
      <c r="Q47" s="336"/>
      <c r="R47" s="139">
        <v>2584.7247183599998</v>
      </c>
      <c r="S47" s="331"/>
      <c r="T47" s="139">
        <v>3199.4056030999982</v>
      </c>
      <c r="U47" s="381"/>
      <c r="V47" s="139">
        <v>1413.3826749100001</v>
      </c>
      <c r="W47" s="139">
        <v>824.54045731999997</v>
      </c>
      <c r="X47" s="139"/>
      <c r="Y47" s="139">
        <v>943</v>
      </c>
      <c r="Z47" s="139"/>
      <c r="AA47" s="139">
        <v>693.52110894999998</v>
      </c>
      <c r="AB47" s="139"/>
      <c r="AC47" s="139">
        <v>585.4178006685197</v>
      </c>
      <c r="AD47" s="389"/>
      <c r="AE47" s="138"/>
      <c r="AF47" s="138">
        <v>677.85454552475915</v>
      </c>
      <c r="AG47" s="138"/>
      <c r="AH47" s="138">
        <v>658.83208731999991</v>
      </c>
      <c r="AI47" s="407"/>
      <c r="AJ47" s="407">
        <v>793.9944482100002</v>
      </c>
      <c r="AK47" s="340">
        <f t="shared" si="10"/>
        <v>0.35628682165676495</v>
      </c>
      <c r="AL47" s="107"/>
      <c r="AM47" s="240"/>
      <c r="AN47" s="241"/>
    </row>
    <row r="48" spans="1:40">
      <c r="B48" s="51" t="s">
        <v>9</v>
      </c>
      <c r="C48" s="199">
        <v>1097.7904784900002</v>
      </c>
      <c r="D48" s="138">
        <v>1239.0822386699999</v>
      </c>
      <c r="E48" s="138">
        <v>1257.0896363600002</v>
      </c>
      <c r="F48" s="138">
        <v>1311.8610060000001</v>
      </c>
      <c r="G48" s="138">
        <v>1459.5789909999999</v>
      </c>
      <c r="H48" s="138">
        <v>1651.637037</v>
      </c>
      <c r="I48" s="138">
        <v>1689.0396950000004</v>
      </c>
      <c r="J48" s="300"/>
      <c r="K48" s="138">
        <v>2616.3957768300002</v>
      </c>
      <c r="L48" s="332"/>
      <c r="M48" s="138">
        <v>2663.7759418299997</v>
      </c>
      <c r="N48" s="332"/>
      <c r="O48" s="138">
        <v>2647.7958847800005</v>
      </c>
      <c r="P48" s="139">
        <v>2707.4240447800003</v>
      </c>
      <c r="Q48" s="336"/>
      <c r="R48" s="139">
        <v>2625.6979865699996</v>
      </c>
      <c r="S48" s="331"/>
      <c r="T48" s="139">
        <v>2728.7432995700001</v>
      </c>
      <c r="U48" s="381"/>
      <c r="V48" s="139">
        <v>2740.3802260000002</v>
      </c>
      <c r="W48" s="139">
        <v>2666.0510150000005</v>
      </c>
      <c r="X48" s="139"/>
      <c r="Y48" s="139">
        <v>2776.0311449999995</v>
      </c>
      <c r="Z48" s="139"/>
      <c r="AA48" s="139">
        <v>2789.5095680000004</v>
      </c>
      <c r="AB48" s="139"/>
      <c r="AC48" s="139">
        <v>2762.292750999999</v>
      </c>
      <c r="AD48" s="389"/>
      <c r="AE48" s="138"/>
      <c r="AF48" s="138">
        <v>2597.0231458599997</v>
      </c>
      <c r="AG48" s="138"/>
      <c r="AH48" s="138">
        <v>2618.9190140000001</v>
      </c>
      <c r="AI48" s="407"/>
      <c r="AJ48" s="407">
        <v>2690.8607850000003</v>
      </c>
      <c r="AK48" s="340">
        <f t="shared" si="10"/>
        <v>-2.5859665299465151E-2</v>
      </c>
      <c r="AL48" s="107"/>
      <c r="AM48" s="240"/>
      <c r="AN48" s="241"/>
    </row>
    <row r="49" spans="2:40">
      <c r="B49" s="51" t="s">
        <v>105</v>
      </c>
      <c r="C49" s="199">
        <v>249.28027898999997</v>
      </c>
      <c r="D49" s="138">
        <v>355.76211043000001</v>
      </c>
      <c r="E49" s="138">
        <v>513.66338599999995</v>
      </c>
      <c r="F49" s="138">
        <v>502.67913800000002</v>
      </c>
      <c r="G49" s="138">
        <v>519.40885800000001</v>
      </c>
      <c r="H49" s="138">
        <v>412.61732009279172</v>
      </c>
      <c r="I49" s="138">
        <v>414.04625976723071</v>
      </c>
      <c r="J49" s="300"/>
      <c r="K49" s="138">
        <v>427.46100240136553</v>
      </c>
      <c r="L49" s="332"/>
      <c r="M49" s="138">
        <v>437.14426919855543</v>
      </c>
      <c r="N49" s="332"/>
      <c r="O49" s="138">
        <v>512.58908741999983</v>
      </c>
      <c r="P49" s="139">
        <v>474.78532799999994</v>
      </c>
      <c r="Q49" s="336"/>
      <c r="R49" s="139">
        <v>519.01692600000013</v>
      </c>
      <c r="S49" s="331"/>
      <c r="T49" s="139">
        <v>564.02026300000011</v>
      </c>
      <c r="U49" s="381"/>
      <c r="V49" s="139">
        <v>655.2236630000001</v>
      </c>
      <c r="W49" s="139">
        <v>602.7522550000001</v>
      </c>
      <c r="X49" s="139"/>
      <c r="Y49" s="139">
        <v>632.07046500000001</v>
      </c>
      <c r="Z49" s="139"/>
      <c r="AA49" s="139">
        <v>646.48166600000002</v>
      </c>
      <c r="AB49" s="139"/>
      <c r="AC49" s="139">
        <v>674.37453800000003</v>
      </c>
      <c r="AD49" s="389"/>
      <c r="AE49" s="138"/>
      <c r="AF49" s="138">
        <v>703.09306251999988</v>
      </c>
      <c r="AG49" s="138"/>
      <c r="AH49" s="138">
        <v>719.44047399999999</v>
      </c>
      <c r="AI49" s="407"/>
      <c r="AJ49" s="407">
        <v>713.58048600000006</v>
      </c>
      <c r="AK49" s="340">
        <f t="shared" si="10"/>
        <v>5.8136756046978766E-2</v>
      </c>
      <c r="AL49" s="107"/>
      <c r="AM49" s="240"/>
      <c r="AN49" s="241"/>
    </row>
    <row r="50" spans="2:40" ht="13.8" thickBot="1">
      <c r="B50" s="190" t="s">
        <v>109</v>
      </c>
      <c r="C50" s="203">
        <v>204.44287036999776</v>
      </c>
      <c r="D50" s="150">
        <v>-25.158982350004838</v>
      </c>
      <c r="E50" s="152">
        <v>-86.211924599999563</v>
      </c>
      <c r="F50" s="152">
        <v>185.20545859999956</v>
      </c>
      <c r="G50" s="152">
        <v>80.945291599998257</v>
      </c>
      <c r="H50" s="152">
        <v>44.729587339999156</v>
      </c>
      <c r="I50" s="152">
        <v>30.17378533999808</v>
      </c>
      <c r="J50" s="301"/>
      <c r="K50" s="152">
        <v>7.6474145099986348</v>
      </c>
      <c r="L50" s="333"/>
      <c r="M50" s="152">
        <v>134.49391151</v>
      </c>
      <c r="N50" s="333"/>
      <c r="O50" s="152">
        <v>31.903889019997791</v>
      </c>
      <c r="P50" s="152">
        <v>-5.102348440000787</v>
      </c>
      <c r="Q50" s="337"/>
      <c r="R50" s="152">
        <v>-80.130299230000006</v>
      </c>
      <c r="S50" s="333"/>
      <c r="T50" s="152">
        <v>-122.15734348685294</v>
      </c>
      <c r="U50" s="382"/>
      <c r="V50" s="152">
        <v>-254.18182781999931</v>
      </c>
      <c r="W50" s="152">
        <v>-213.81927181999944</v>
      </c>
      <c r="X50" s="152"/>
      <c r="Y50" s="152">
        <v>-308.8991851900015</v>
      </c>
      <c r="Z50" s="152"/>
      <c r="AA50" s="152">
        <v>-131.2511631899979</v>
      </c>
      <c r="AB50" s="152"/>
      <c r="AC50" s="152">
        <v>-413.83107118000089</v>
      </c>
      <c r="AD50" s="399"/>
      <c r="AE50" s="152"/>
      <c r="AF50" s="152">
        <v>-103.04314497000351</v>
      </c>
      <c r="AG50" s="152"/>
      <c r="AH50" s="152">
        <v>191.84408400000072</v>
      </c>
      <c r="AI50" s="408"/>
      <c r="AJ50" s="408">
        <v>-26.954126660002395</v>
      </c>
      <c r="AK50" s="368">
        <f t="shared" si="10"/>
        <v>-0.93486683688794758</v>
      </c>
      <c r="AL50" s="107"/>
      <c r="AM50" s="240"/>
      <c r="AN50" s="241"/>
    </row>
    <row r="51" spans="2:40" ht="7.5" customHeight="1">
      <c r="B51" s="62"/>
      <c r="C51" s="128"/>
      <c r="D51" s="128"/>
      <c r="E51" s="128"/>
      <c r="F51" s="220"/>
      <c r="G51" s="220"/>
      <c r="H51" s="220"/>
      <c r="I51" s="183"/>
      <c r="J51" s="183"/>
      <c r="K51" s="183"/>
      <c r="L51" s="183"/>
      <c r="M51" s="183"/>
      <c r="N51" s="326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220"/>
      <c r="AJ51" s="220"/>
      <c r="AK51" s="107"/>
      <c r="AL51" s="107"/>
    </row>
    <row r="52" spans="2:40">
      <c r="B52" s="62"/>
      <c r="F52" s="222"/>
      <c r="G52" s="222"/>
      <c r="I52" s="184"/>
      <c r="J52" s="184"/>
      <c r="K52" s="184"/>
      <c r="M52" s="184"/>
      <c r="N52" s="328"/>
      <c r="O52" s="184"/>
      <c r="P52" s="184"/>
      <c r="Q52" s="184"/>
      <c r="R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222"/>
      <c r="AJ52" s="222"/>
      <c r="AL52" s="135"/>
    </row>
  </sheetData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30"/>
    <pageSetUpPr fitToPage="1"/>
  </sheetPr>
  <dimension ref="A1:EE246"/>
  <sheetViews>
    <sheetView showGridLines="0" view="pageBreakPreview" zoomScaleNormal="100" zoomScaleSheetLayoutView="100" workbookViewId="0">
      <pane xSplit="3" ySplit="8" topLeftCell="AB9" activePane="bottomRight" state="frozen"/>
      <selection activeCell="K45" sqref="K45"/>
      <selection pane="topRight" activeCell="K45" sqref="K45"/>
      <selection pane="bottomLeft" activeCell="K45" sqref="K45"/>
      <selection pane="bottomRight" activeCell="B1" sqref="B1"/>
    </sheetView>
  </sheetViews>
  <sheetFormatPr baseColWidth="10" defaultColWidth="9.109375" defaultRowHeight="13.2"/>
  <cols>
    <col min="1" max="1" width="2" style="71" customWidth="1"/>
    <col min="2" max="2" width="48.77734375" style="71" customWidth="1"/>
    <col min="3" max="3" width="5.21875" style="71" customWidth="1"/>
    <col min="4" max="6" width="10.77734375" style="72" hidden="1" customWidth="1"/>
    <col min="7" max="8" width="10.77734375" style="249" hidden="1" customWidth="1"/>
    <col min="9" max="9" width="10.77734375" style="73" hidden="1" customWidth="1"/>
    <col min="10" max="14" width="10.77734375" style="249" hidden="1" customWidth="1"/>
    <col min="15" max="15" width="10.77734375" style="334" hidden="1" customWidth="1"/>
    <col min="16" max="23" width="10.77734375" style="249" hidden="1" customWidth="1"/>
    <col min="24" max="35" width="10.77734375" style="249" customWidth="1"/>
    <col min="36" max="37" width="10.77734375" style="238" customWidth="1"/>
    <col min="38" max="38" width="10.77734375" style="72" customWidth="1"/>
    <col min="39" max="39" width="5.5546875" style="71" customWidth="1"/>
    <col min="40" max="51" width="9.109375" style="74" customWidth="1" collapsed="1"/>
    <col min="52" max="53" width="9.109375" style="74" customWidth="1"/>
    <col min="54" max="54" width="9.109375" style="74" customWidth="1" collapsed="1"/>
    <col min="55" max="58" width="9.109375" style="74" customWidth="1"/>
    <col min="59" max="59" width="9.109375" style="74" customWidth="1" collapsed="1"/>
    <col min="60" max="62" width="9.109375" style="74" customWidth="1"/>
    <col min="63" max="63" width="9.109375" style="74" customWidth="1" collapsed="1"/>
    <col min="64" max="67" width="9.109375" style="74" customWidth="1"/>
    <col min="68" max="68" width="9.109375" style="74" customWidth="1" collapsed="1"/>
    <col min="69" max="69" width="9.109375" style="74" customWidth="1"/>
    <col min="70" max="70" width="9.109375" style="74" customWidth="1" collapsed="1"/>
    <col min="71" max="73" width="9.109375" style="74" customWidth="1"/>
    <col min="74" max="74" width="9.109375" style="74" customWidth="1" collapsed="1"/>
    <col min="75" max="75" width="9.109375" style="74" customWidth="1"/>
    <col min="76" max="76" width="9.109375" style="74" customWidth="1" collapsed="1"/>
    <col min="77" max="77" width="9.109375" style="74" customWidth="1"/>
    <col min="78" max="89" width="9.109375" style="74" customWidth="1" collapsed="1"/>
    <col min="90" max="90" width="9.109375" style="74" customWidth="1"/>
    <col min="91" max="135" width="9.109375" style="74" customWidth="1" collapsed="1"/>
    <col min="136" max="16384" width="9.109375" style="74"/>
  </cols>
  <sheetData>
    <row r="1" spans="1:60">
      <c r="E1" s="73"/>
      <c r="F1" s="73"/>
      <c r="G1" s="171"/>
      <c r="H1" s="171"/>
      <c r="J1" s="171"/>
      <c r="K1" s="171"/>
      <c r="L1" s="171"/>
      <c r="M1" s="171"/>
      <c r="N1" s="171"/>
      <c r="O1" s="312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73"/>
      <c r="AK1" s="73"/>
      <c r="AL1" s="73"/>
      <c r="AM1" s="74"/>
    </row>
    <row r="2" spans="1:60">
      <c r="E2" s="73"/>
      <c r="F2" s="73"/>
      <c r="G2" s="171"/>
      <c r="H2" s="171"/>
      <c r="J2" s="171"/>
      <c r="K2" s="171"/>
      <c r="L2" s="171"/>
      <c r="M2" s="171"/>
      <c r="N2" s="171"/>
      <c r="O2" s="312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73"/>
      <c r="AK2" s="73"/>
      <c r="AL2" s="73"/>
      <c r="AM2" s="74"/>
    </row>
    <row r="3" spans="1:60">
      <c r="E3" s="73"/>
      <c r="F3" s="73"/>
      <c r="G3" s="171"/>
      <c r="H3" s="171"/>
      <c r="J3" s="171"/>
      <c r="K3" s="171"/>
      <c r="L3" s="171"/>
      <c r="M3" s="171"/>
      <c r="N3" s="171"/>
      <c r="O3" s="312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73"/>
      <c r="AK3" s="73"/>
      <c r="AL3" s="73"/>
      <c r="AM3" s="74"/>
    </row>
    <row r="4" spans="1:60">
      <c r="E4" s="73"/>
      <c r="F4" s="73"/>
      <c r="G4" s="171"/>
      <c r="H4" s="171"/>
      <c r="J4" s="171"/>
      <c r="K4" s="171"/>
      <c r="L4" s="171"/>
      <c r="M4" s="171"/>
      <c r="N4" s="171"/>
      <c r="O4" s="312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73"/>
      <c r="AK4" s="73"/>
      <c r="AL4" s="73"/>
      <c r="AM4" s="74"/>
    </row>
    <row r="5" spans="1:60">
      <c r="E5" s="73"/>
      <c r="F5" s="73"/>
      <c r="G5" s="171"/>
      <c r="H5" s="171"/>
      <c r="J5" s="171"/>
      <c r="K5" s="171"/>
      <c r="L5" s="171"/>
      <c r="M5" s="171"/>
      <c r="N5" s="171"/>
      <c r="O5" s="312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73"/>
      <c r="AK5" s="73"/>
      <c r="AL5" s="73"/>
      <c r="AM5" s="74"/>
    </row>
    <row r="6" spans="1:60" s="57" customFormat="1" ht="15" customHeight="1" thickBot="1">
      <c r="A6" s="71"/>
      <c r="B6" s="55" t="s">
        <v>48</v>
      </c>
      <c r="C6" s="55"/>
      <c r="D6" s="55"/>
      <c r="E6" s="130"/>
      <c r="F6" s="130"/>
      <c r="G6" s="164"/>
      <c r="H6" s="164"/>
      <c r="I6" s="130"/>
      <c r="J6" s="164"/>
      <c r="K6" s="164"/>
      <c r="L6" s="164"/>
      <c r="M6" s="164"/>
      <c r="N6" s="164"/>
      <c r="O6" s="320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30"/>
      <c r="AK6" s="130"/>
      <c r="AL6" s="143"/>
      <c r="AM6" s="59"/>
      <c r="AN6" s="422"/>
      <c r="AO6" s="422"/>
      <c r="AP6" s="60"/>
      <c r="AQ6" s="60"/>
      <c r="AR6" s="61"/>
      <c r="AS6" s="61"/>
      <c r="AT6" s="62"/>
      <c r="AU6" s="61"/>
      <c r="AV6" s="61"/>
      <c r="AW6" s="63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</row>
    <row r="7" spans="1:60" s="45" customFormat="1" ht="15" customHeight="1">
      <c r="B7" s="93"/>
      <c r="C7" s="93"/>
      <c r="D7" s="153" t="s">
        <v>104</v>
      </c>
      <c r="E7" s="153" t="s">
        <v>112</v>
      </c>
      <c r="F7" s="153" t="s">
        <v>114</v>
      </c>
      <c r="G7" s="153" t="s">
        <v>117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15" t="s">
        <v>197</v>
      </c>
      <c r="AK7" s="115" t="s">
        <v>198</v>
      </c>
      <c r="AL7" s="117" t="s">
        <v>2</v>
      </c>
      <c r="AM7" s="59"/>
      <c r="AN7" s="59"/>
      <c r="AO7" s="65"/>
      <c r="AP7" s="76"/>
      <c r="AQ7" s="77"/>
      <c r="AR7" s="76"/>
      <c r="AS7" s="76"/>
      <c r="AT7" s="76"/>
      <c r="AU7" s="76"/>
      <c r="AV7" s="77"/>
      <c r="AW7" s="76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</row>
    <row r="8" spans="1:60" s="59" customFormat="1" ht="3" customHeight="1" thickBot="1">
      <c r="B8" s="118"/>
      <c r="C8" s="118"/>
      <c r="E8" s="119"/>
      <c r="G8" s="180"/>
      <c r="I8" s="137"/>
      <c r="J8" s="180"/>
      <c r="K8" s="180"/>
      <c r="L8" s="180"/>
      <c r="M8" s="180"/>
      <c r="O8" s="349"/>
      <c r="R8" s="180"/>
      <c r="T8" s="180"/>
      <c r="V8" s="180"/>
      <c r="Y8" s="180"/>
      <c r="AA8" s="180"/>
      <c r="AC8" s="180"/>
      <c r="AD8" s="231"/>
      <c r="AE8" s="180"/>
      <c r="AF8" s="180"/>
      <c r="AG8" s="180"/>
      <c r="AH8" s="180"/>
      <c r="AI8" s="180"/>
      <c r="AJ8" s="120"/>
      <c r="AK8" s="243"/>
      <c r="AL8" s="120"/>
      <c r="AO8" s="65"/>
      <c r="AP8" s="76"/>
      <c r="AQ8" s="77"/>
      <c r="AR8" s="76"/>
      <c r="AS8" s="76"/>
      <c r="AT8" s="76"/>
      <c r="AU8" s="76"/>
      <c r="AV8" s="77"/>
      <c r="AW8" s="76"/>
    </row>
    <row r="9" spans="1:60" s="45" customFormat="1" ht="15" customHeight="1" thickBot="1">
      <c r="A9" s="57"/>
      <c r="B9" s="53" t="s">
        <v>76</v>
      </c>
      <c r="C9" s="53" t="s">
        <v>16</v>
      </c>
      <c r="D9" s="176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44"/>
      <c r="AK9" s="144"/>
      <c r="AL9" s="185"/>
      <c r="AM9" s="78"/>
      <c r="AN9" s="68"/>
      <c r="AO9" s="65"/>
      <c r="AP9" s="25"/>
      <c r="AQ9" s="79"/>
      <c r="AR9" s="80"/>
      <c r="AS9" s="80"/>
      <c r="AT9" s="80"/>
      <c r="AU9" s="80"/>
      <c r="AV9" s="79"/>
      <c r="AW9" s="78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</row>
    <row r="10" spans="1:60" ht="15" customHeight="1">
      <c r="B10" s="46" t="s">
        <v>77</v>
      </c>
      <c r="C10" s="46"/>
      <c r="D10" s="169">
        <v>28097.853158689533</v>
      </c>
      <c r="E10" s="169">
        <v>29809.112787979055</v>
      </c>
      <c r="F10" s="169">
        <v>29687.251599513114</v>
      </c>
      <c r="G10" s="169">
        <v>28684.090036114216</v>
      </c>
      <c r="H10" s="169">
        <v>30660.361244087308</v>
      </c>
      <c r="I10" s="169">
        <v>31524.597630474502</v>
      </c>
      <c r="J10" s="169">
        <v>6014.7018380712389</v>
      </c>
      <c r="K10" s="169">
        <f>L10-J10</f>
        <v>8546.4844297095879</v>
      </c>
      <c r="L10" s="169">
        <v>14561.186267780826</v>
      </c>
      <c r="M10" s="169">
        <f>N10-L10</f>
        <v>9118.3331353977974</v>
      </c>
      <c r="N10" s="169">
        <v>23679.519403178623</v>
      </c>
      <c r="O10" s="169">
        <f>P10-N10</f>
        <v>5660.123400609813</v>
      </c>
      <c r="P10" s="169">
        <v>29339.642803788436</v>
      </c>
      <c r="Q10" s="169">
        <v>5967.5384487560605</v>
      </c>
      <c r="R10" s="169">
        <f>S10-Q10</f>
        <v>8139.0234243888845</v>
      </c>
      <c r="S10" s="169">
        <v>14106.561873144945</v>
      </c>
      <c r="T10" s="169">
        <f>U10-S10</f>
        <v>6729.4543145444422</v>
      </c>
      <c r="U10" s="169">
        <v>20836.016187689387</v>
      </c>
      <c r="V10" s="169">
        <f>W10-U10</f>
        <v>5917.8086557881797</v>
      </c>
      <c r="W10" s="169">
        <v>26753.824843477567</v>
      </c>
      <c r="X10" s="169">
        <v>6088.532298124388</v>
      </c>
      <c r="Y10" s="169">
        <f>Z10-X10</f>
        <v>8965.1369130041658</v>
      </c>
      <c r="Z10" s="169">
        <v>15053.669211128554</v>
      </c>
      <c r="AA10" s="169">
        <f>AB10-Z10</f>
        <v>8048.0418154509844</v>
      </c>
      <c r="AB10" s="169">
        <v>23101.711026579538</v>
      </c>
      <c r="AC10" s="169">
        <f>AD10-AB10</f>
        <v>7407.196389551933</v>
      </c>
      <c r="AD10" s="169">
        <v>30508.907416131471</v>
      </c>
      <c r="AE10" s="169">
        <v>7892.8651590271229</v>
      </c>
      <c r="AF10" s="169">
        <f>AG10-AE10</f>
        <v>9399.4094905288039</v>
      </c>
      <c r="AG10" s="169">
        <v>17292.274649555926</v>
      </c>
      <c r="AH10" s="169">
        <f>AI10-AG10</f>
        <v>8769.9491727590212</v>
      </c>
      <c r="AI10" s="169">
        <v>26062.223822314947</v>
      </c>
      <c r="AJ10" s="369">
        <f>AK10-AI10</f>
        <v>7386.2282786713113</v>
      </c>
      <c r="AK10" s="369">
        <v>33448.452100986258</v>
      </c>
      <c r="AL10" s="351">
        <f>+AK10/AD10-1</f>
        <v>9.6350375474295591E-2</v>
      </c>
      <c r="AM10" s="74"/>
    </row>
    <row r="11" spans="1:60" ht="15" customHeight="1">
      <c r="B11" s="92" t="s">
        <v>50</v>
      </c>
      <c r="C11" s="92"/>
      <c r="D11" s="170">
        <v>4632.1998752999998</v>
      </c>
      <c r="E11" s="170">
        <v>4402.6907546999992</v>
      </c>
      <c r="F11" s="170">
        <v>4452.3032383</v>
      </c>
      <c r="G11" s="228">
        <v>4698.0113739999997</v>
      </c>
      <c r="H11" s="228">
        <v>4594.9886119999992</v>
      </c>
      <c r="I11" s="228">
        <v>5273.2916477999997</v>
      </c>
      <c r="J11" s="228">
        <v>1105.7933763999999</v>
      </c>
      <c r="K11" s="228">
        <f>L11-J11</f>
        <v>979.31354590000001</v>
      </c>
      <c r="L11" s="228">
        <v>2085.1069223</v>
      </c>
      <c r="M11" s="228">
        <f>N11-L11</f>
        <v>1551.6785118000003</v>
      </c>
      <c r="N11" s="228">
        <v>3636.7854341000002</v>
      </c>
      <c r="O11" s="228">
        <f>P11-N11</f>
        <v>1274.6191283999997</v>
      </c>
      <c r="P11" s="228">
        <v>4911.4045624999999</v>
      </c>
      <c r="Q11" s="228">
        <v>1273.2226307999999</v>
      </c>
      <c r="R11" s="228">
        <f>S11-Q11</f>
        <v>1200.8560195</v>
      </c>
      <c r="S11" s="228">
        <v>2474.0786502999999</v>
      </c>
      <c r="T11" s="228">
        <f>U11-S11</f>
        <v>1255.3202509999996</v>
      </c>
      <c r="U11" s="228">
        <v>3729.3989012999996</v>
      </c>
      <c r="V11" s="228">
        <f>W11-U11</f>
        <v>1047.9596429999997</v>
      </c>
      <c r="W11" s="228">
        <v>4777.3585442999993</v>
      </c>
      <c r="X11" s="228">
        <v>1445.0560165999998</v>
      </c>
      <c r="Y11" s="228">
        <f>Z11-X11</f>
        <v>1182.3641800000003</v>
      </c>
      <c r="Z11" s="228">
        <v>2627.4201966000001</v>
      </c>
      <c r="AA11" s="228">
        <f>AB11-Z11</f>
        <v>1367.1734449999994</v>
      </c>
      <c r="AB11" s="228">
        <v>3994.5936415999995</v>
      </c>
      <c r="AC11" s="228">
        <f>AD11-AB11</f>
        <v>1242.5890352000006</v>
      </c>
      <c r="AD11" s="228">
        <v>5237.1826768000001</v>
      </c>
      <c r="AE11" s="228">
        <v>1375.0616884000001</v>
      </c>
      <c r="AF11" s="228">
        <f>AG11-AE11</f>
        <v>1169.7889323999998</v>
      </c>
      <c r="AG11" s="228">
        <v>2544.8506207999999</v>
      </c>
      <c r="AH11" s="228">
        <f>AI11-AG11</f>
        <v>1491.4884712000003</v>
      </c>
      <c r="AI11" s="228">
        <v>4036.3390920000002</v>
      </c>
      <c r="AJ11" s="370">
        <f>AK11-AI11</f>
        <v>1422.0746295999998</v>
      </c>
      <c r="AK11" s="370">
        <v>5458.4137215999999</v>
      </c>
      <c r="AL11" s="352">
        <f>+AK11/AD11-1</f>
        <v>4.2242376952024818E-2</v>
      </c>
      <c r="AM11" s="74"/>
    </row>
    <row r="12" spans="1:60" ht="15" customHeight="1">
      <c r="B12" s="92" t="s">
        <v>68</v>
      </c>
      <c r="C12" s="92"/>
      <c r="D12" s="170">
        <v>3313.3240124218801</v>
      </c>
      <c r="E12" s="170">
        <v>3722.8501803676322</v>
      </c>
      <c r="F12" s="170">
        <v>3810.5766257180135</v>
      </c>
      <c r="G12" s="170">
        <v>3822.7689755343636</v>
      </c>
      <c r="H12" s="170">
        <v>3971.640876205111</v>
      </c>
      <c r="I12" s="170">
        <v>4225.9351227339639</v>
      </c>
      <c r="J12" s="170">
        <v>916.85857399952408</v>
      </c>
      <c r="K12" s="170">
        <f>L12-J12</f>
        <v>1192.4830168013823</v>
      </c>
      <c r="L12" s="170">
        <v>2109.3415908009065</v>
      </c>
      <c r="M12" s="170">
        <f>N12-L12</f>
        <v>1157.2633835161123</v>
      </c>
      <c r="N12" s="170">
        <v>3266.6049743170188</v>
      </c>
      <c r="O12" s="170">
        <f>P12-N12</f>
        <v>745.35589054263755</v>
      </c>
      <c r="P12" s="170">
        <v>4011.9608648596563</v>
      </c>
      <c r="Q12" s="170">
        <v>825.61497247117802</v>
      </c>
      <c r="R12" s="170">
        <f>S12-Q12</f>
        <v>1002.1813621636605</v>
      </c>
      <c r="S12" s="170">
        <v>1827.7963346348386</v>
      </c>
      <c r="T12" s="170">
        <f>U12-S12</f>
        <v>789.02387560956481</v>
      </c>
      <c r="U12" s="170">
        <v>2616.8202102444034</v>
      </c>
      <c r="V12" s="170">
        <f>W12-U12</f>
        <v>802.54376923289692</v>
      </c>
      <c r="W12" s="170">
        <v>3419.3639794773003</v>
      </c>
      <c r="X12" s="170">
        <v>849.9976396960476</v>
      </c>
      <c r="Y12" s="170">
        <f>Z12-X12</f>
        <v>1114.7562096630973</v>
      </c>
      <c r="Z12" s="170">
        <v>1964.7538493591449</v>
      </c>
      <c r="AA12" s="170">
        <f>AB12-Z12</f>
        <v>1049.0107378130353</v>
      </c>
      <c r="AB12" s="170">
        <v>3013.7645871721802</v>
      </c>
      <c r="AC12" s="170">
        <f>AD12-AB12</f>
        <v>931.83167449388657</v>
      </c>
      <c r="AD12" s="170">
        <v>3945.5962616660668</v>
      </c>
      <c r="AE12" s="170">
        <v>1078.8623140965356</v>
      </c>
      <c r="AF12" s="170">
        <f>AG12-AE12</f>
        <v>1265.6946454113968</v>
      </c>
      <c r="AG12" s="170">
        <v>2344.5569595079323</v>
      </c>
      <c r="AH12" s="170">
        <f>AI12-AG12</f>
        <v>1059.0216285621286</v>
      </c>
      <c r="AI12" s="170">
        <v>3403.578588070061</v>
      </c>
      <c r="AJ12" s="371">
        <f>AK12-AI12</f>
        <v>1013.975530893114</v>
      </c>
      <c r="AK12" s="371">
        <v>4417.5541189631749</v>
      </c>
      <c r="AL12" s="352">
        <f>+AK12/AD12-1</f>
        <v>0.11961635859260955</v>
      </c>
      <c r="AM12" s="74"/>
    </row>
    <row r="13" spans="1:60" ht="15" customHeight="1">
      <c r="B13" s="47" t="s">
        <v>69</v>
      </c>
      <c r="C13" s="47"/>
      <c r="D13" s="170">
        <v>2258.5616352499997</v>
      </c>
      <c r="E13" s="170">
        <v>1350.9876535000001</v>
      </c>
      <c r="F13" s="170">
        <v>2226.7946499998252</v>
      </c>
      <c r="G13" s="170">
        <v>1611.4425654998124</v>
      </c>
      <c r="H13" s="170">
        <v>1569.5349337502626</v>
      </c>
      <c r="I13" s="170">
        <v>1033.4519154999998</v>
      </c>
      <c r="J13" s="170">
        <v>131.39434899999998</v>
      </c>
      <c r="K13" s="170">
        <f>L13-J13</f>
        <v>85.725021000000027</v>
      </c>
      <c r="L13" s="170">
        <v>217.11937</v>
      </c>
      <c r="M13" s="170">
        <f>N13-L13</f>
        <v>95.564288999999974</v>
      </c>
      <c r="N13" s="170">
        <v>312.68365899999998</v>
      </c>
      <c r="O13" s="170">
        <f>P13-N13</f>
        <v>812.16047100001242</v>
      </c>
      <c r="P13" s="170">
        <v>1124.8441300000125</v>
      </c>
      <c r="Q13" s="170">
        <v>688.42102499999987</v>
      </c>
      <c r="R13" s="170">
        <f>S13-Q13</f>
        <v>116.24687400000005</v>
      </c>
      <c r="S13" s="170">
        <v>804.66789899999992</v>
      </c>
      <c r="T13" s="170">
        <f>U13-S13</f>
        <v>74.238552000000027</v>
      </c>
      <c r="U13" s="170">
        <v>878.90645099999995</v>
      </c>
      <c r="V13" s="170">
        <f>W13-U13</f>
        <v>385.52894400000002</v>
      </c>
      <c r="W13" s="170">
        <v>1264.435395</v>
      </c>
      <c r="X13" s="170">
        <v>307.05453</v>
      </c>
      <c r="Y13" s="170">
        <f>Z13-X13</f>
        <v>35.27322300000003</v>
      </c>
      <c r="Z13" s="170">
        <v>342.32775300000003</v>
      </c>
      <c r="AA13" s="170">
        <f>AB13-Z13</f>
        <v>36.255677999999989</v>
      </c>
      <c r="AB13" s="170">
        <v>378.58343100000002</v>
      </c>
      <c r="AC13" s="170">
        <f>AD13-AB13</f>
        <v>298.79493600000012</v>
      </c>
      <c r="AD13" s="170">
        <v>677.37836700000014</v>
      </c>
      <c r="AE13" s="170">
        <v>327.77713199999999</v>
      </c>
      <c r="AF13" s="170">
        <f>AG13-AE13</f>
        <v>95.062088999999958</v>
      </c>
      <c r="AG13" s="170">
        <v>422.83922099999995</v>
      </c>
      <c r="AH13" s="170">
        <f>AI13-AG13</f>
        <v>77.126823000000059</v>
      </c>
      <c r="AI13" s="170">
        <v>499.96604400000001</v>
      </c>
      <c r="AJ13" s="371">
        <f>AK13-AI13</f>
        <v>799.65678900000012</v>
      </c>
      <c r="AK13" s="371">
        <v>1299.6228330000001</v>
      </c>
      <c r="AL13" s="352">
        <f>+AK13/AD13-1</f>
        <v>0.91860693567144858</v>
      </c>
    </row>
    <row r="14" spans="1:60" ht="15" hidden="1" customHeight="1">
      <c r="B14" s="92" t="s">
        <v>86</v>
      </c>
      <c r="C14" s="47"/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371"/>
      <c r="AK14" s="371"/>
      <c r="AL14" s="352" t="s">
        <v>85</v>
      </c>
      <c r="AM14" s="125"/>
    </row>
    <row r="15" spans="1:60" ht="15" customHeight="1">
      <c r="B15" s="47" t="s">
        <v>133</v>
      </c>
      <c r="C15" s="47"/>
      <c r="D15" s="170">
        <v>882.14218254749983</v>
      </c>
      <c r="E15" s="170">
        <v>834.93892354099989</v>
      </c>
      <c r="F15" s="170">
        <v>951.87880630400002</v>
      </c>
      <c r="G15" s="170">
        <v>834.06596137396525</v>
      </c>
      <c r="H15" s="170">
        <v>929.05242703775798</v>
      </c>
      <c r="I15" s="170">
        <v>923.72941448690051</v>
      </c>
      <c r="J15" s="170">
        <v>253.13022539834577</v>
      </c>
      <c r="K15" s="170">
        <f t="shared" ref="K15:K21" si="0">L15-J15</f>
        <v>190.75464597573199</v>
      </c>
      <c r="L15" s="170">
        <v>443.88487137407776</v>
      </c>
      <c r="M15" s="170">
        <f t="shared" ref="M15:M21" si="1">N15-L15</f>
        <v>142.82517251492436</v>
      </c>
      <c r="N15" s="170">
        <v>586.71004388900212</v>
      </c>
      <c r="O15" s="170">
        <f t="shared" ref="O15:O21" si="2">P15-N15</f>
        <v>252.63530701762909</v>
      </c>
      <c r="P15" s="170">
        <v>839.34535090663121</v>
      </c>
      <c r="Q15" s="170">
        <v>313.69465455874803</v>
      </c>
      <c r="R15" s="170">
        <f t="shared" ref="R15:R21" si="3">S15-Q15</f>
        <v>199.7875417255911</v>
      </c>
      <c r="S15" s="170">
        <v>513.48219628433912</v>
      </c>
      <c r="T15" s="170">
        <f t="shared" ref="T15:T21" si="4">U15-S15</f>
        <v>204.85023874977844</v>
      </c>
      <c r="U15" s="170">
        <v>718.33243503411757</v>
      </c>
      <c r="V15" s="170">
        <f t="shared" ref="V15:V21" si="5">W15-U15</f>
        <v>235.95454162386909</v>
      </c>
      <c r="W15" s="170">
        <v>954.28697665798666</v>
      </c>
      <c r="X15" s="170">
        <v>336.73943244817394</v>
      </c>
      <c r="Y15" s="170">
        <f t="shared" ref="Y15:Y21" si="6">Z15-X15</f>
        <v>209.24978264050492</v>
      </c>
      <c r="Z15" s="170">
        <v>545.98921508867886</v>
      </c>
      <c r="AA15" s="170">
        <f t="shared" ref="AA15:AA21" si="7">AB15-Z15</f>
        <v>312.47599410791906</v>
      </c>
      <c r="AB15" s="170">
        <v>858.46520919659793</v>
      </c>
      <c r="AC15" s="170">
        <f t="shared" ref="AC15:AC21" si="8">AD15-AB15</f>
        <v>538.03957366156965</v>
      </c>
      <c r="AD15" s="170">
        <v>1396.5047828581676</v>
      </c>
      <c r="AE15" s="170">
        <v>557.68556980897085</v>
      </c>
      <c r="AF15" s="170">
        <f t="shared" ref="AF15:AF21" si="9">AG15-AE15</f>
        <v>430.92296825933249</v>
      </c>
      <c r="AG15" s="228">
        <v>988.60853806830335</v>
      </c>
      <c r="AH15" s="228">
        <f t="shared" ref="AH15:AH21" si="10">AI15-AG15</f>
        <v>334.75271427528958</v>
      </c>
      <c r="AI15" s="228">
        <v>1323.3612523435929</v>
      </c>
      <c r="AJ15" s="370">
        <f t="shared" ref="AJ15:AJ21" si="11">AK15-AI15</f>
        <v>495.05434786834007</v>
      </c>
      <c r="AK15" s="370">
        <v>1818.415600211933</v>
      </c>
      <c r="AL15" s="352">
        <f t="shared" ref="AL15:AL21" si="12">+AK15/AD15-1</f>
        <v>0.3021191352386623</v>
      </c>
      <c r="AM15" s="74"/>
    </row>
    <row r="16" spans="1:60" ht="15" customHeight="1">
      <c r="B16" s="49" t="s">
        <v>132</v>
      </c>
      <c r="C16" s="49"/>
      <c r="D16" s="389"/>
      <c r="E16" s="389"/>
      <c r="F16" s="389"/>
      <c r="G16" s="389"/>
      <c r="H16" s="262"/>
      <c r="I16" s="229">
        <v>0.64916406870190091</v>
      </c>
      <c r="J16" s="229">
        <v>0.30345127598527671</v>
      </c>
      <c r="K16" s="229">
        <f t="shared" si="0"/>
        <v>0.67752039984922785</v>
      </c>
      <c r="L16" s="229">
        <v>0.98097167583450462</v>
      </c>
      <c r="M16" s="229">
        <f t="shared" si="1"/>
        <v>0.66857909685937256</v>
      </c>
      <c r="N16" s="229">
        <v>1.6495507726938772</v>
      </c>
      <c r="O16" s="229">
        <f t="shared" si="2"/>
        <v>0.45953402789904385</v>
      </c>
      <c r="P16" s="229">
        <v>2.109084800592921</v>
      </c>
      <c r="Q16" s="229">
        <v>0.66720276049439164</v>
      </c>
      <c r="R16" s="229">
        <f t="shared" si="3"/>
        <v>1.5052002273821721</v>
      </c>
      <c r="S16" s="229">
        <v>2.1724029878765636</v>
      </c>
      <c r="T16" s="229">
        <f t="shared" si="4"/>
        <v>1.3736266797837802</v>
      </c>
      <c r="U16" s="229">
        <v>3.5460296676603438</v>
      </c>
      <c r="V16" s="229">
        <f t="shared" si="5"/>
        <v>66.31984020443177</v>
      </c>
      <c r="W16" s="229">
        <v>69.865869872092119</v>
      </c>
      <c r="X16" s="229">
        <v>35.37503986079853</v>
      </c>
      <c r="Y16" s="229">
        <f t="shared" si="6"/>
        <v>125.4945809402777</v>
      </c>
      <c r="Z16" s="229">
        <v>160.86962080107622</v>
      </c>
      <c r="AA16" s="229">
        <f t="shared" si="7"/>
        <v>126.35036280447139</v>
      </c>
      <c r="AB16" s="229">
        <v>287.21998360554761</v>
      </c>
      <c r="AC16" s="229">
        <f t="shared" si="8"/>
        <v>74.613470687780875</v>
      </c>
      <c r="AD16" s="229">
        <v>361.83345429332849</v>
      </c>
      <c r="AE16" s="229">
        <v>76.838468442196472</v>
      </c>
      <c r="AF16" s="229">
        <f t="shared" si="9"/>
        <v>133.03239696565518</v>
      </c>
      <c r="AG16" s="170">
        <v>209.87086540785165</v>
      </c>
      <c r="AH16" s="170">
        <f t="shared" si="10"/>
        <v>150.16529450000004</v>
      </c>
      <c r="AI16" s="170">
        <v>360.0361599078517</v>
      </c>
      <c r="AJ16" s="371">
        <f t="shared" si="11"/>
        <v>85.523743320565643</v>
      </c>
      <c r="AK16" s="371">
        <v>445.55990322841734</v>
      </c>
      <c r="AL16" s="352">
        <f t="shared" si="12"/>
        <v>0.23139499109779416</v>
      </c>
      <c r="AM16" s="74"/>
    </row>
    <row r="17" spans="2:42" ht="15" customHeight="1">
      <c r="B17" s="24" t="s">
        <v>189</v>
      </c>
      <c r="C17" s="24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95">
        <f t="shared" si="8"/>
        <v>32.169511894999978</v>
      </c>
      <c r="AD17" s="395">
        <v>32.169511894999978</v>
      </c>
      <c r="AE17" s="395">
        <v>7.8613829650000095</v>
      </c>
      <c r="AF17" s="395">
        <f t="shared" si="9"/>
        <v>13.91046302999999</v>
      </c>
      <c r="AG17" s="395">
        <v>21.771845995</v>
      </c>
      <c r="AH17" s="395">
        <f t="shared" si="10"/>
        <v>7.6072847800000005</v>
      </c>
      <c r="AI17" s="395">
        <v>29.379130775</v>
      </c>
      <c r="AJ17" s="388">
        <f t="shared" si="11"/>
        <v>14.164296050000004</v>
      </c>
      <c r="AK17" s="388">
        <v>43.543426825000004</v>
      </c>
      <c r="AL17" s="352">
        <f t="shared" si="12"/>
        <v>0.35356193675316039</v>
      </c>
      <c r="AM17" s="74"/>
    </row>
    <row r="18" spans="2:42" ht="15" customHeight="1" thickBot="1">
      <c r="B18" s="48" t="s">
        <v>49</v>
      </c>
      <c r="C18" s="48"/>
      <c r="D18" s="172">
        <v>31238.556976487034</v>
      </c>
      <c r="E18" s="172">
        <v>31995.039365020057</v>
      </c>
      <c r="F18" s="172">
        <v>32865.925055816937</v>
      </c>
      <c r="G18" s="172">
        <v>31129.598562987994</v>
      </c>
      <c r="H18" s="172">
        <v>33158.948604875324</v>
      </c>
      <c r="I18" s="172">
        <v>33482.428124530103</v>
      </c>
      <c r="J18" s="172">
        <v>6399.5298637455699</v>
      </c>
      <c r="K18" s="172">
        <f t="shared" si="0"/>
        <v>8823.6416170851662</v>
      </c>
      <c r="L18" s="172">
        <v>15223.171480830737</v>
      </c>
      <c r="M18" s="172">
        <f t="shared" si="1"/>
        <v>9357.3911760095798</v>
      </c>
      <c r="N18" s="172">
        <v>24580.562656840317</v>
      </c>
      <c r="O18" s="172">
        <f t="shared" si="2"/>
        <v>6725.3787126553543</v>
      </c>
      <c r="P18" s="172">
        <v>31305.941369495671</v>
      </c>
      <c r="Q18" s="172">
        <v>6970.3213310753026</v>
      </c>
      <c r="R18" s="172">
        <f t="shared" si="3"/>
        <v>8456.5630403418581</v>
      </c>
      <c r="S18" s="172">
        <v>15426.884371417162</v>
      </c>
      <c r="T18" s="172">
        <f t="shared" si="4"/>
        <v>7009.9167319740027</v>
      </c>
      <c r="U18" s="172">
        <v>22436.801103391164</v>
      </c>
      <c r="V18" s="172">
        <f t="shared" si="5"/>
        <v>6605.6119816164792</v>
      </c>
      <c r="W18" s="172">
        <v>29042.413085007644</v>
      </c>
      <c r="X18" s="172">
        <v>6767.7013004333603</v>
      </c>
      <c r="Y18" s="172">
        <f t="shared" si="6"/>
        <v>9335.154499584949</v>
      </c>
      <c r="Z18" s="172">
        <v>16102.855800018309</v>
      </c>
      <c r="AA18" s="172">
        <f t="shared" si="7"/>
        <v>8523.123850363374</v>
      </c>
      <c r="AB18" s="172">
        <v>24625.979650381683</v>
      </c>
      <c r="AC18" s="172">
        <f t="shared" si="8"/>
        <v>8350.8138817962827</v>
      </c>
      <c r="AD18" s="172">
        <v>32976.793532177966</v>
      </c>
      <c r="AE18" s="172">
        <v>8863.027712243289</v>
      </c>
      <c r="AF18" s="172">
        <f t="shared" si="9"/>
        <v>10072.337407783791</v>
      </c>
      <c r="AG18" s="172">
        <v>18935.36512002708</v>
      </c>
      <c r="AH18" s="172">
        <f t="shared" si="10"/>
        <v>9339.6012893143125</v>
      </c>
      <c r="AI18" s="172">
        <v>28274.966409341392</v>
      </c>
      <c r="AJ18" s="372">
        <f t="shared" si="11"/>
        <v>8780.62745491022</v>
      </c>
      <c r="AK18" s="372">
        <v>37055.593864251612</v>
      </c>
      <c r="AL18" s="359">
        <f t="shared" si="12"/>
        <v>0.12368699000688621</v>
      </c>
    </row>
    <row r="19" spans="2:42" ht="15" customHeight="1">
      <c r="B19" s="47" t="s">
        <v>97</v>
      </c>
      <c r="C19" s="47"/>
      <c r="D19" s="170">
        <v>19672.671419784405</v>
      </c>
      <c r="E19" s="170">
        <v>22874.901156999989</v>
      </c>
      <c r="F19" s="170">
        <v>25635.404218400017</v>
      </c>
      <c r="G19" s="170">
        <v>27038.825020358257</v>
      </c>
      <c r="H19" s="170">
        <v>29056.362866150001</v>
      </c>
      <c r="I19" s="170">
        <v>29918.17657066726</v>
      </c>
      <c r="J19" s="170">
        <v>6592.0173541499989</v>
      </c>
      <c r="K19" s="170">
        <f t="shared" si="0"/>
        <v>6894.1707013499999</v>
      </c>
      <c r="L19" s="170">
        <v>13486.188055499999</v>
      </c>
      <c r="M19" s="170">
        <f t="shared" si="1"/>
        <v>6447.9117595000025</v>
      </c>
      <c r="N19" s="170">
        <v>19934.099815000001</v>
      </c>
      <c r="O19" s="170">
        <f t="shared" si="2"/>
        <v>7858.5581251000003</v>
      </c>
      <c r="P19" s="170">
        <v>27792.657940100002</v>
      </c>
      <c r="Q19" s="170">
        <v>9164.7059502499997</v>
      </c>
      <c r="R19" s="170">
        <f t="shared" si="3"/>
        <v>8225.2691005149991</v>
      </c>
      <c r="S19" s="170">
        <v>17389.975050764999</v>
      </c>
      <c r="T19" s="170">
        <f t="shared" si="4"/>
        <v>8741.5359362864692</v>
      </c>
      <c r="U19" s="170">
        <v>26131.510987051468</v>
      </c>
      <c r="V19" s="170">
        <f t="shared" si="5"/>
        <v>9038.7285623461321</v>
      </c>
      <c r="W19" s="170">
        <v>35170.2395493976</v>
      </c>
      <c r="X19" s="170">
        <v>7690.8813104207611</v>
      </c>
      <c r="Y19" s="170">
        <f t="shared" si="6"/>
        <v>7899.0744747488125</v>
      </c>
      <c r="Z19" s="170">
        <v>15589.955785169574</v>
      </c>
      <c r="AA19" s="170">
        <f t="shared" si="7"/>
        <v>7658.2044862162893</v>
      </c>
      <c r="AB19" s="170">
        <v>23248.160271385863</v>
      </c>
      <c r="AC19" s="170">
        <f t="shared" si="8"/>
        <v>7780.1863566468455</v>
      </c>
      <c r="AD19" s="170">
        <v>31028.346628032708</v>
      </c>
      <c r="AE19" s="170">
        <v>8033.6260565974871</v>
      </c>
      <c r="AF19" s="170">
        <f t="shared" si="9"/>
        <v>7137.3250965310135</v>
      </c>
      <c r="AG19" s="170">
        <v>15170.951153128501</v>
      </c>
      <c r="AH19" s="170">
        <f t="shared" si="10"/>
        <v>7194.8206412018171</v>
      </c>
      <c r="AI19" s="170">
        <v>22365.771794330318</v>
      </c>
      <c r="AJ19" s="371">
        <f t="shared" si="11"/>
        <v>7667.7468004303482</v>
      </c>
      <c r="AK19" s="371">
        <v>30033.518594760666</v>
      </c>
      <c r="AL19" s="309">
        <f t="shared" si="12"/>
        <v>-3.2061909234095687E-2</v>
      </c>
    </row>
    <row r="20" spans="2:42" ht="15" customHeight="1" thickBot="1">
      <c r="B20" s="24" t="s">
        <v>100</v>
      </c>
      <c r="C20" s="24"/>
      <c r="D20" s="173">
        <v>4326.310074</v>
      </c>
      <c r="E20" s="173">
        <v>3985.6500479999995</v>
      </c>
      <c r="F20" s="173">
        <v>4762.7225604520463</v>
      </c>
      <c r="G20" s="173">
        <v>5026.3364003333336</v>
      </c>
      <c r="H20" s="173">
        <v>4076.6422219999995</v>
      </c>
      <c r="I20" s="173">
        <v>3588.4539896666747</v>
      </c>
      <c r="J20" s="173">
        <v>925.19819650000022</v>
      </c>
      <c r="K20" s="173">
        <f t="shared" si="0"/>
        <v>860.47947499999987</v>
      </c>
      <c r="L20" s="173">
        <v>1785.6776715000001</v>
      </c>
      <c r="M20" s="173">
        <f t="shared" si="1"/>
        <v>885.76837974999944</v>
      </c>
      <c r="N20" s="173">
        <v>2671.4460512499995</v>
      </c>
      <c r="O20" s="173">
        <f t="shared" si="2"/>
        <v>1503.8899225000009</v>
      </c>
      <c r="P20" s="173">
        <v>4175.3359737500004</v>
      </c>
      <c r="Q20" s="173">
        <v>1271.693</v>
      </c>
      <c r="R20" s="173">
        <f t="shared" si="3"/>
        <v>917.77800000000002</v>
      </c>
      <c r="S20" s="173">
        <v>2189.471</v>
      </c>
      <c r="T20" s="173">
        <f t="shared" si="4"/>
        <v>775.49957113999972</v>
      </c>
      <c r="U20" s="173">
        <v>2964.9705711399997</v>
      </c>
      <c r="V20" s="173">
        <f t="shared" si="5"/>
        <v>1220.7516311200002</v>
      </c>
      <c r="W20" s="173">
        <v>4185.7222022599999</v>
      </c>
      <c r="X20" s="173">
        <v>1061.0414938000001</v>
      </c>
      <c r="Y20" s="173">
        <f t="shared" si="6"/>
        <v>1074.2945852400001</v>
      </c>
      <c r="Z20" s="173">
        <v>2135.3360790400002</v>
      </c>
      <c r="AA20" s="173">
        <f t="shared" si="7"/>
        <v>1076.64796462</v>
      </c>
      <c r="AB20" s="173">
        <v>3211.9840436600002</v>
      </c>
      <c r="AC20" s="173">
        <f t="shared" si="8"/>
        <v>1205.9902427399998</v>
      </c>
      <c r="AD20" s="173">
        <v>4417.9742864</v>
      </c>
      <c r="AE20" s="173">
        <v>1191.2183576</v>
      </c>
      <c r="AF20" s="173">
        <f t="shared" si="9"/>
        <v>986.54415941999991</v>
      </c>
      <c r="AG20" s="173">
        <v>2177.7625170199999</v>
      </c>
      <c r="AH20" s="173">
        <f t="shared" si="10"/>
        <v>1210.4818394900003</v>
      </c>
      <c r="AI20" s="173">
        <v>3388.2443565100002</v>
      </c>
      <c r="AJ20" s="373">
        <f t="shared" si="11"/>
        <v>1235.5287600000001</v>
      </c>
      <c r="AK20" s="373">
        <v>4623.7731165100004</v>
      </c>
      <c r="AL20" s="309">
        <f t="shared" si="12"/>
        <v>4.6582170191329153E-2</v>
      </c>
    </row>
    <row r="21" spans="2:42" ht="15" customHeight="1" thickBot="1">
      <c r="B21" s="53" t="s">
        <v>87</v>
      </c>
      <c r="C21" s="53"/>
      <c r="D21" s="174">
        <v>55237.51854345938</v>
      </c>
      <c r="E21" s="174">
        <v>58855.290570020043</v>
      </c>
      <c r="F21" s="174">
        <v>63264.051834669001</v>
      </c>
      <c r="G21" s="174">
        <v>63194.759983679585</v>
      </c>
      <c r="H21" s="174">
        <v>66291.953693025323</v>
      </c>
      <c r="I21" s="174">
        <v>66989.058684864038</v>
      </c>
      <c r="J21" s="174">
        <v>13916.745414395567</v>
      </c>
      <c r="K21" s="174">
        <f t="shared" si="0"/>
        <v>16578.291793435172</v>
      </c>
      <c r="L21" s="174">
        <v>30495.037207830737</v>
      </c>
      <c r="M21" s="174">
        <f t="shared" si="1"/>
        <v>16691.071315259582</v>
      </c>
      <c r="N21" s="174">
        <v>47186.108523090319</v>
      </c>
      <c r="O21" s="174">
        <f t="shared" si="2"/>
        <v>16087.826760255353</v>
      </c>
      <c r="P21" s="174">
        <v>63273.935283345672</v>
      </c>
      <c r="Q21" s="174">
        <v>17406.720281325302</v>
      </c>
      <c r="R21" s="174">
        <f t="shared" si="3"/>
        <v>17599.610140856857</v>
      </c>
      <c r="S21" s="174">
        <v>35006.33042218216</v>
      </c>
      <c r="T21" s="174">
        <f t="shared" si="4"/>
        <v>16526.952239400474</v>
      </c>
      <c r="U21" s="174">
        <v>51533.282661582634</v>
      </c>
      <c r="V21" s="174">
        <f t="shared" si="5"/>
        <v>16865.092175082609</v>
      </c>
      <c r="W21" s="174">
        <v>68398.374836665243</v>
      </c>
      <c r="X21" s="174">
        <v>15519.624104654122</v>
      </c>
      <c r="Y21" s="174">
        <f t="shared" si="6"/>
        <v>18308.523559573765</v>
      </c>
      <c r="Z21" s="174">
        <v>33828.147664227887</v>
      </c>
      <c r="AA21" s="174">
        <f t="shared" si="7"/>
        <v>17257.976301199655</v>
      </c>
      <c r="AB21" s="174">
        <v>51086.123965427541</v>
      </c>
      <c r="AC21" s="174">
        <f t="shared" si="8"/>
        <v>17336.738769183139</v>
      </c>
      <c r="AD21" s="174">
        <v>68422.86273461068</v>
      </c>
      <c r="AE21" s="174">
        <v>18087.872126440776</v>
      </c>
      <c r="AF21" s="174">
        <f t="shared" si="9"/>
        <v>18196.2066637348</v>
      </c>
      <c r="AG21" s="174">
        <v>36284.078790175576</v>
      </c>
      <c r="AH21" s="174">
        <f t="shared" si="10"/>
        <v>17744.903770006138</v>
      </c>
      <c r="AI21" s="174">
        <v>54028.982560181714</v>
      </c>
      <c r="AJ21" s="374">
        <f t="shared" si="11"/>
        <v>17683.903015340562</v>
      </c>
      <c r="AK21" s="374">
        <v>71712.885575522276</v>
      </c>
      <c r="AL21" s="185">
        <f t="shared" si="12"/>
        <v>4.8083677142718884E-2</v>
      </c>
    </row>
    <row r="22" spans="2:42" ht="15" customHeight="1" thickBot="1">
      <c r="B22" s="92"/>
      <c r="C22" s="92"/>
      <c r="D22" s="157"/>
      <c r="E22" s="157"/>
      <c r="F22" s="157"/>
      <c r="G22" s="157"/>
      <c r="H22" s="157"/>
      <c r="I22" s="157"/>
      <c r="J22" s="157"/>
      <c r="K22" s="237"/>
      <c r="L22" s="237"/>
      <c r="M22" s="237"/>
      <c r="N22" s="237"/>
      <c r="O22" s="316"/>
      <c r="P22" s="237"/>
      <c r="Q22" s="15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362"/>
      <c r="AK22" s="362"/>
      <c r="AL22" s="361"/>
    </row>
    <row r="23" spans="2:42" ht="15" customHeight="1" thickBot="1">
      <c r="B23" s="53" t="s">
        <v>13</v>
      </c>
      <c r="C23" s="53"/>
      <c r="D23" s="162">
        <v>0.93</v>
      </c>
      <c r="E23" s="162">
        <v>1</v>
      </c>
      <c r="F23" s="162">
        <v>0.99</v>
      </c>
      <c r="G23" s="162">
        <v>0.94</v>
      </c>
      <c r="H23" s="162">
        <v>1.01</v>
      </c>
      <c r="I23" s="162">
        <v>1.01</v>
      </c>
      <c r="J23" s="162">
        <v>0.99</v>
      </c>
      <c r="K23" s="303">
        <v>0.93</v>
      </c>
      <c r="L23" s="303">
        <v>0.96</v>
      </c>
      <c r="M23" s="303">
        <v>1.03</v>
      </c>
      <c r="N23" s="303">
        <v>0.99</v>
      </c>
      <c r="O23" s="303">
        <v>0.83</v>
      </c>
      <c r="P23" s="375">
        <v>0.95</v>
      </c>
      <c r="Q23" s="162">
        <v>0.94</v>
      </c>
      <c r="R23" s="303">
        <v>0.86</v>
      </c>
      <c r="S23" s="303">
        <v>0.9</v>
      </c>
      <c r="T23" s="303">
        <v>0.75</v>
      </c>
      <c r="U23" s="303">
        <v>0.84</v>
      </c>
      <c r="V23" s="303">
        <v>0.92</v>
      </c>
      <c r="W23" s="303">
        <v>0.86</v>
      </c>
      <c r="X23" s="303">
        <v>0.93</v>
      </c>
      <c r="Y23" s="303">
        <v>0.96</v>
      </c>
      <c r="Z23" s="303">
        <v>0.95</v>
      </c>
      <c r="AA23" s="303">
        <v>0.9</v>
      </c>
      <c r="AB23" s="303">
        <v>0.93</v>
      </c>
      <c r="AC23" s="303">
        <v>1.17</v>
      </c>
      <c r="AD23" s="303">
        <v>0.98</v>
      </c>
      <c r="AE23" s="303">
        <v>1.29</v>
      </c>
      <c r="AF23" s="303">
        <v>1.02</v>
      </c>
      <c r="AG23" s="303">
        <v>1.1200000000000001</v>
      </c>
      <c r="AH23" s="303">
        <v>0.99</v>
      </c>
      <c r="AI23" s="303">
        <v>1.07</v>
      </c>
      <c r="AJ23" s="376">
        <v>1.1200000000000001</v>
      </c>
      <c r="AK23" s="376">
        <v>1.0900000000000001</v>
      </c>
      <c r="AL23" s="225" t="s">
        <v>84</v>
      </c>
      <c r="AP23" s="73"/>
    </row>
    <row r="24" spans="2:42" ht="15" customHeight="1" thickBot="1">
      <c r="B24" s="294" t="s">
        <v>135</v>
      </c>
      <c r="C24" s="53"/>
      <c r="D24" s="292"/>
      <c r="E24" s="293">
        <v>0.85</v>
      </c>
      <c r="F24" s="293">
        <v>1.03</v>
      </c>
      <c r="G24" s="293">
        <v>0.9</v>
      </c>
      <c r="H24" s="162">
        <v>1.01</v>
      </c>
      <c r="I24" s="162">
        <v>1</v>
      </c>
      <c r="J24" s="162">
        <v>0.86</v>
      </c>
      <c r="K24" s="293">
        <v>0.99</v>
      </c>
      <c r="L24" s="293">
        <v>0.91</v>
      </c>
      <c r="M24" s="293">
        <v>0.81</v>
      </c>
      <c r="N24" s="293">
        <v>0.88</v>
      </c>
      <c r="O24" s="293">
        <v>0.97</v>
      </c>
      <c r="P24" s="162">
        <v>0.91</v>
      </c>
      <c r="Q24" s="162">
        <v>1.06</v>
      </c>
      <c r="R24" s="293">
        <v>0.99</v>
      </c>
      <c r="S24" s="293">
        <v>1.03</v>
      </c>
      <c r="T24" s="293">
        <v>0.93</v>
      </c>
      <c r="U24" s="293">
        <v>1.01</v>
      </c>
      <c r="V24" s="293">
        <v>0.82</v>
      </c>
      <c r="W24" s="293">
        <v>0.96</v>
      </c>
      <c r="X24" s="293">
        <v>1.03</v>
      </c>
      <c r="Y24" s="303">
        <v>0.98</v>
      </c>
      <c r="Z24" s="293">
        <v>1.01</v>
      </c>
      <c r="AA24" s="293">
        <v>1.1100000000000001</v>
      </c>
      <c r="AB24" s="293">
        <v>1.04</v>
      </c>
      <c r="AC24" s="293">
        <v>1.1200000000000001</v>
      </c>
      <c r="AD24" s="293">
        <v>1.06</v>
      </c>
      <c r="AE24" s="293">
        <v>0.89</v>
      </c>
      <c r="AF24" s="293">
        <v>1</v>
      </c>
      <c r="AG24" s="293">
        <v>0.94</v>
      </c>
      <c r="AH24" s="293">
        <v>0.9</v>
      </c>
      <c r="AI24" s="293">
        <v>0.92</v>
      </c>
      <c r="AJ24" s="377">
        <v>0.87</v>
      </c>
      <c r="AK24" s="377">
        <v>0.91</v>
      </c>
      <c r="AL24" s="361" t="s">
        <v>84</v>
      </c>
      <c r="AP24" s="73"/>
    </row>
    <row r="25" spans="2:42" ht="15" customHeight="1" thickBot="1">
      <c r="B25" s="47"/>
      <c r="C25" s="4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315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308"/>
      <c r="AK25" s="308"/>
      <c r="AL25" s="309"/>
      <c r="AP25" s="31"/>
    </row>
    <row r="26" spans="2:42" ht="13.8" thickBot="1">
      <c r="B26" s="53" t="s">
        <v>79</v>
      </c>
      <c r="C26" s="53" t="s">
        <v>16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314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44"/>
      <c r="AK26" s="144"/>
      <c r="AL26" s="185"/>
      <c r="AP26" s="32"/>
    </row>
    <row r="27" spans="2:42">
      <c r="B27" s="47" t="s">
        <v>81</v>
      </c>
      <c r="C27" s="47"/>
      <c r="D27" s="170">
        <v>8946.2328964999997</v>
      </c>
      <c r="E27" s="170">
        <v>11254.563366100003</v>
      </c>
      <c r="F27" s="170">
        <v>11893.539636799998</v>
      </c>
      <c r="G27" s="170">
        <v>12489.703879099998</v>
      </c>
      <c r="H27" s="170">
        <v>14478.150815700003</v>
      </c>
      <c r="I27" s="170">
        <v>13567.90231625</v>
      </c>
      <c r="J27" s="170">
        <v>3515.1031337812524</v>
      </c>
      <c r="K27" s="170">
        <f t="shared" ref="K27:K33" si="13">L27-J27</f>
        <v>3508.2303829288971</v>
      </c>
      <c r="L27" s="170">
        <v>7023.3335167101495</v>
      </c>
      <c r="M27" s="170">
        <f t="shared" ref="M27:M33" si="14">N27-L27</f>
        <v>3557.4262994685841</v>
      </c>
      <c r="N27" s="170">
        <v>10580.759816178734</v>
      </c>
      <c r="O27" s="170">
        <f t="shared" ref="O27:O33" si="15">P27-N27</f>
        <v>3623.4828130042988</v>
      </c>
      <c r="P27" s="170">
        <v>14204.242629183032</v>
      </c>
      <c r="Q27" s="170">
        <v>3617.6056270280251</v>
      </c>
      <c r="R27" s="170">
        <f t="shared" ref="R27:R33" si="16">S27-Q27</f>
        <v>3529.9027875721968</v>
      </c>
      <c r="S27" s="170">
        <v>7147.5084146002218</v>
      </c>
      <c r="T27" s="170">
        <f t="shared" ref="T27:T33" si="17">U27-S27</f>
        <v>3609.540178257138</v>
      </c>
      <c r="U27" s="170">
        <v>10757.04859285736</v>
      </c>
      <c r="V27" s="170">
        <f t="shared" ref="V27:V33" si="18">W27-U27</f>
        <v>3631.400587869668</v>
      </c>
      <c r="W27" s="170">
        <v>14388.449180727028</v>
      </c>
      <c r="X27" s="170">
        <v>3581.280293984833</v>
      </c>
      <c r="Y27" s="170">
        <f t="shared" ref="Y27:Y33" si="19">Z27-X27</f>
        <v>3421.8112639050064</v>
      </c>
      <c r="Z27" s="170">
        <v>7003.0915578898394</v>
      </c>
      <c r="AA27" s="170">
        <f t="shared" ref="AA27:AA33" si="20">AB27-Z27</f>
        <v>3408.27706069752</v>
      </c>
      <c r="AB27" s="170">
        <v>10411.368618587359</v>
      </c>
      <c r="AC27" s="170">
        <f t="shared" ref="AC27:AC33" si="21">AD27-AB27</f>
        <v>3396.8614870202582</v>
      </c>
      <c r="AD27" s="170">
        <v>13808.230105607618</v>
      </c>
      <c r="AE27" s="170">
        <v>3293.9197513148542</v>
      </c>
      <c r="AF27" s="170">
        <f t="shared" ref="AF27:AF33" si="22">AG27-AE27</f>
        <v>3454.3704789597546</v>
      </c>
      <c r="AG27" s="170">
        <v>6748.2902302746088</v>
      </c>
      <c r="AH27" s="170">
        <f t="shared" ref="AH27:AH33" si="23">AI27-AG27</f>
        <v>3305.3225362917901</v>
      </c>
      <c r="AI27" s="170">
        <v>10053.612766566399</v>
      </c>
      <c r="AJ27" s="371">
        <f t="shared" ref="AJ27:AJ33" si="24">AK27-AI27</f>
        <v>3459.7746253577534</v>
      </c>
      <c r="AK27" s="371">
        <v>13513.387391924152</v>
      </c>
      <c r="AL27" s="309">
        <f t="shared" ref="AL27:AL33" si="25">+AK27/AD27-1</f>
        <v>-2.1352679628631632E-2</v>
      </c>
      <c r="AP27" s="32"/>
    </row>
    <row r="28" spans="2:42">
      <c r="B28" s="47" t="s">
        <v>51</v>
      </c>
      <c r="C28" s="47"/>
      <c r="D28" s="170">
        <v>24317.171358809381</v>
      </c>
      <c r="E28" s="170">
        <v>25906.347334363421</v>
      </c>
      <c r="F28" s="170">
        <v>27757.321057718011</v>
      </c>
      <c r="G28" s="170">
        <v>28454.739543534364</v>
      </c>
      <c r="H28" s="170">
        <v>27806.131938130111</v>
      </c>
      <c r="I28" s="170">
        <v>29008.881515733963</v>
      </c>
      <c r="J28" s="170">
        <v>6024.5119659995235</v>
      </c>
      <c r="K28" s="170">
        <f t="shared" si="13"/>
        <v>7074.9896668013844</v>
      </c>
      <c r="L28" s="170">
        <v>13099.501632800908</v>
      </c>
      <c r="M28" s="170">
        <f t="shared" si="14"/>
        <v>6634.6760285161108</v>
      </c>
      <c r="N28" s="170">
        <v>19734.177661317019</v>
      </c>
      <c r="O28" s="170">
        <f t="shared" si="15"/>
        <v>7159.1369125426281</v>
      </c>
      <c r="P28" s="170">
        <v>26893.314573859647</v>
      </c>
      <c r="Q28" s="170">
        <v>6901.8796964711782</v>
      </c>
      <c r="R28" s="170">
        <f t="shared" si="16"/>
        <v>7378.9917771636592</v>
      </c>
      <c r="S28" s="170">
        <v>14280.871473634837</v>
      </c>
      <c r="T28" s="170">
        <f t="shared" si="17"/>
        <v>7041.0166046095728</v>
      </c>
      <c r="U28" s="170">
        <v>21321.88807824441</v>
      </c>
      <c r="V28" s="170">
        <f t="shared" si="18"/>
        <v>7105.8293735428924</v>
      </c>
      <c r="W28" s="170">
        <v>28427.717451787303</v>
      </c>
      <c r="X28" s="170">
        <v>6309.6573016360471</v>
      </c>
      <c r="Y28" s="170">
        <f t="shared" si="19"/>
        <v>7378.7237645531677</v>
      </c>
      <c r="Z28" s="170">
        <v>13688.381066189215</v>
      </c>
      <c r="AA28" s="170">
        <f t="shared" si="20"/>
        <v>7221.2520399108162</v>
      </c>
      <c r="AB28" s="170">
        <v>20909.633106100031</v>
      </c>
      <c r="AC28" s="170">
        <f t="shared" si="21"/>
        <v>7421.6549287943853</v>
      </c>
      <c r="AD28" s="170">
        <v>28331.288034894416</v>
      </c>
      <c r="AE28" s="170">
        <v>7385.3338859982541</v>
      </c>
      <c r="AF28" s="170">
        <f t="shared" si="22"/>
        <v>6981.1552897274996</v>
      </c>
      <c r="AG28" s="170">
        <v>14366.489175725754</v>
      </c>
      <c r="AH28" s="170">
        <f t="shared" si="23"/>
        <v>6687.0057352361036</v>
      </c>
      <c r="AI28" s="170">
        <v>21053.494910961857</v>
      </c>
      <c r="AJ28" s="371">
        <f t="shared" si="24"/>
        <v>6850.4121623297178</v>
      </c>
      <c r="AK28" s="371">
        <v>27903.907073291575</v>
      </c>
      <c r="AL28" s="309">
        <f t="shared" si="25"/>
        <v>-1.5085122888745972E-2</v>
      </c>
      <c r="AP28" s="32"/>
    </row>
    <row r="29" spans="2:42" ht="13.8" thickBot="1">
      <c r="B29" s="94" t="s">
        <v>52</v>
      </c>
      <c r="C29" s="94"/>
      <c r="D29" s="181">
        <v>18111.516660750007</v>
      </c>
      <c r="E29" s="181">
        <v>18027.613373500004</v>
      </c>
      <c r="F29" s="181">
        <v>18867.468158500014</v>
      </c>
      <c r="G29" s="181">
        <v>17963.863889499997</v>
      </c>
      <c r="H29" s="181">
        <v>19894.300424250003</v>
      </c>
      <c r="I29" s="181">
        <v>20164.307950750015</v>
      </c>
      <c r="J29" s="181">
        <v>3538.7175627499978</v>
      </c>
      <c r="K29" s="181">
        <f t="shared" si="13"/>
        <v>4970.7870230000062</v>
      </c>
      <c r="L29" s="181">
        <v>8509.5045857500045</v>
      </c>
      <c r="M29" s="181">
        <f t="shared" si="14"/>
        <v>5369.6357382499973</v>
      </c>
      <c r="N29" s="181">
        <v>13879.140324000002</v>
      </c>
      <c r="O29" s="181">
        <f t="shared" si="15"/>
        <v>3919.3936466439427</v>
      </c>
      <c r="P29" s="181">
        <v>17798.533970643944</v>
      </c>
      <c r="Q29" s="181">
        <v>5667.9804288598607</v>
      </c>
      <c r="R29" s="181">
        <f t="shared" si="16"/>
        <v>5533.1993057948148</v>
      </c>
      <c r="S29" s="181">
        <v>11201.179734654675</v>
      </c>
      <c r="T29" s="181">
        <f t="shared" si="17"/>
        <v>4715.1592731937671</v>
      </c>
      <c r="U29" s="181">
        <v>15916.339007848443</v>
      </c>
      <c r="V29" s="181">
        <f t="shared" si="18"/>
        <v>4698.4141151309395</v>
      </c>
      <c r="W29" s="181">
        <v>20614.753122979382</v>
      </c>
      <c r="X29" s="181">
        <v>4538.9745899999998</v>
      </c>
      <c r="Y29" s="181">
        <f t="shared" si="19"/>
        <v>6216.6224470000016</v>
      </c>
      <c r="Z29" s="181">
        <v>10755.597037000001</v>
      </c>
      <c r="AA29" s="181">
        <f t="shared" si="20"/>
        <v>5437.9748589999999</v>
      </c>
      <c r="AB29" s="181">
        <v>16193.571896000001</v>
      </c>
      <c r="AC29" s="181">
        <f t="shared" si="21"/>
        <v>5339.1761540000043</v>
      </c>
      <c r="AD29" s="181">
        <v>21532.748050000006</v>
      </c>
      <c r="AE29" s="181">
        <v>6437.0944119667192</v>
      </c>
      <c r="AF29" s="181">
        <f t="shared" si="22"/>
        <v>6559.8513720332785</v>
      </c>
      <c r="AG29" s="181">
        <v>12996.945783999998</v>
      </c>
      <c r="AH29" s="181">
        <f t="shared" si="23"/>
        <v>6339.9311550000039</v>
      </c>
      <c r="AI29" s="181">
        <v>19336.876939000002</v>
      </c>
      <c r="AJ29" s="378">
        <f t="shared" si="24"/>
        <v>6369.4123515183383</v>
      </c>
      <c r="AK29" s="378">
        <v>25706.28929051834</v>
      </c>
      <c r="AL29" s="355">
        <f t="shared" si="25"/>
        <v>0.19382297284244365</v>
      </c>
      <c r="AP29" s="32"/>
    </row>
    <row r="30" spans="2:42">
      <c r="B30" s="110" t="s">
        <v>80</v>
      </c>
      <c r="C30" s="110"/>
      <c r="D30" s="193">
        <v>51374.920916059389</v>
      </c>
      <c r="E30" s="193">
        <v>55188.524073963432</v>
      </c>
      <c r="F30" s="193">
        <v>58518.328853018022</v>
      </c>
      <c r="G30" s="193">
        <v>58908.307312134355</v>
      </c>
      <c r="H30" s="193">
        <v>62178.583178080116</v>
      </c>
      <c r="I30" s="193">
        <v>62741.09178273398</v>
      </c>
      <c r="J30" s="193">
        <v>13078.332662530775</v>
      </c>
      <c r="K30" s="193">
        <f t="shared" si="13"/>
        <v>15554.007072730288</v>
      </c>
      <c r="L30" s="193">
        <v>28632.339735261063</v>
      </c>
      <c r="M30" s="193">
        <f t="shared" si="14"/>
        <v>15561.738066234691</v>
      </c>
      <c r="N30" s="193">
        <v>44194.077801495754</v>
      </c>
      <c r="O30" s="193">
        <f t="shared" si="15"/>
        <v>14702.013372190871</v>
      </c>
      <c r="P30" s="193">
        <v>58896.091173686626</v>
      </c>
      <c r="Q30" s="193">
        <v>16187.465752359065</v>
      </c>
      <c r="R30" s="193">
        <f t="shared" si="16"/>
        <v>16442.093870530669</v>
      </c>
      <c r="S30" s="193">
        <v>32629.559622889734</v>
      </c>
      <c r="T30" s="193">
        <f t="shared" si="17"/>
        <v>15365.716056060483</v>
      </c>
      <c r="U30" s="193">
        <v>47995.275678950216</v>
      </c>
      <c r="V30" s="193">
        <f t="shared" si="18"/>
        <v>15435.644076543496</v>
      </c>
      <c r="W30" s="193">
        <v>63430.919755493713</v>
      </c>
      <c r="X30" s="193">
        <v>14429.91218562088</v>
      </c>
      <c r="Y30" s="193">
        <f t="shared" si="19"/>
        <v>17017.157475458174</v>
      </c>
      <c r="Z30" s="193">
        <v>31447.069661079055</v>
      </c>
      <c r="AA30" s="193">
        <f t="shared" si="20"/>
        <v>16067.503959608337</v>
      </c>
      <c r="AB30" s="193">
        <v>47514.573620687392</v>
      </c>
      <c r="AC30" s="193">
        <f t="shared" si="21"/>
        <v>16157.692569814644</v>
      </c>
      <c r="AD30" s="193">
        <v>63672.266190502036</v>
      </c>
      <c r="AE30" s="193">
        <v>17116.348049279826</v>
      </c>
      <c r="AF30" s="193">
        <f t="shared" si="22"/>
        <v>16995.377140720535</v>
      </c>
      <c r="AG30" s="193">
        <v>34111.725190000361</v>
      </c>
      <c r="AH30" s="193">
        <f t="shared" si="23"/>
        <v>16332.259426527897</v>
      </c>
      <c r="AI30" s="193">
        <v>50443.984616528258</v>
      </c>
      <c r="AJ30" s="379">
        <f t="shared" si="24"/>
        <v>16679.599139205813</v>
      </c>
      <c r="AK30" s="379">
        <v>67123.583755734071</v>
      </c>
      <c r="AL30" s="357">
        <f t="shared" si="25"/>
        <v>5.42044091049938E-2</v>
      </c>
      <c r="AP30" s="32"/>
    </row>
    <row r="31" spans="2:42">
      <c r="B31" s="94" t="s">
        <v>53</v>
      </c>
      <c r="C31" s="94"/>
      <c r="D31" s="170">
        <v>3100.2486863999998</v>
      </c>
      <c r="E31" s="170">
        <v>2638.6615973900002</v>
      </c>
      <c r="F31" s="170">
        <v>3650.6921014499994</v>
      </c>
      <c r="G31" s="170">
        <v>3145.1032600000003</v>
      </c>
      <c r="H31" s="170">
        <v>3178.4254290000003</v>
      </c>
      <c r="I31" s="170">
        <v>3326.9525091300002</v>
      </c>
      <c r="J31" s="170">
        <v>606.15813545000003</v>
      </c>
      <c r="K31" s="170">
        <f t="shared" si="13"/>
        <v>750.87377900000013</v>
      </c>
      <c r="L31" s="170">
        <v>1357.0319144500002</v>
      </c>
      <c r="M31" s="170">
        <f t="shared" si="14"/>
        <v>884.69821853000008</v>
      </c>
      <c r="N31" s="170">
        <v>2241.7301329800002</v>
      </c>
      <c r="O31" s="170">
        <f t="shared" si="15"/>
        <v>1146.2511214699998</v>
      </c>
      <c r="P31" s="170">
        <v>3387.9812544500001</v>
      </c>
      <c r="Q31" s="170">
        <v>950.42325867000011</v>
      </c>
      <c r="R31" s="170">
        <f t="shared" si="16"/>
        <v>939.89944101999993</v>
      </c>
      <c r="S31" s="170">
        <v>1890.32269969</v>
      </c>
      <c r="T31" s="170">
        <f t="shared" si="17"/>
        <v>1007.5025734599997</v>
      </c>
      <c r="U31" s="170">
        <v>2897.8252731499997</v>
      </c>
      <c r="V31" s="170">
        <f t="shared" si="18"/>
        <v>1098.1525439200009</v>
      </c>
      <c r="W31" s="170">
        <v>3995.9778170700006</v>
      </c>
      <c r="X31" s="170">
        <v>821.40332942999999</v>
      </c>
      <c r="Y31" s="170">
        <f t="shared" si="19"/>
        <v>995.91478379993055</v>
      </c>
      <c r="Z31" s="170">
        <v>1817.3181132299305</v>
      </c>
      <c r="AA31" s="170">
        <f t="shared" si="20"/>
        <v>895.28775870999971</v>
      </c>
      <c r="AB31" s="170">
        <v>2712.6058719399302</v>
      </c>
      <c r="AC31" s="170">
        <f t="shared" si="21"/>
        <v>869.17039272306965</v>
      </c>
      <c r="AD31" s="170">
        <v>3581.7762646629999</v>
      </c>
      <c r="AE31" s="170">
        <v>647.33289341296506</v>
      </c>
      <c r="AF31" s="170">
        <f t="shared" si="22"/>
        <v>940.00963214703495</v>
      </c>
      <c r="AG31" s="170">
        <v>1587.34252556</v>
      </c>
      <c r="AH31" s="170">
        <f t="shared" si="23"/>
        <v>964.0155235950001</v>
      </c>
      <c r="AI31" s="170">
        <v>2551.3580491550001</v>
      </c>
      <c r="AJ31" s="371">
        <f t="shared" si="24"/>
        <v>707.06469156499952</v>
      </c>
      <c r="AK31" s="371">
        <v>3258.4227407199996</v>
      </c>
      <c r="AL31" s="309">
        <f t="shared" si="25"/>
        <v>-9.0277421047521456E-2</v>
      </c>
      <c r="AP31" s="32"/>
    </row>
    <row r="32" spans="2:42" ht="13.8" thickBot="1">
      <c r="B32" s="111" t="s">
        <v>82</v>
      </c>
      <c r="C32" s="111"/>
      <c r="D32" s="173">
        <v>762.34894099999985</v>
      </c>
      <c r="E32" s="173">
        <v>1028.163591</v>
      </c>
      <c r="F32" s="173">
        <v>1095.0439954545457</v>
      </c>
      <c r="G32" s="173">
        <v>1141.3551153333331</v>
      </c>
      <c r="H32" s="173">
        <v>934.90202600000009</v>
      </c>
      <c r="I32" s="173">
        <v>921.01441300007491</v>
      </c>
      <c r="J32" s="173">
        <v>232.2094835</v>
      </c>
      <c r="K32" s="173">
        <f t="shared" si="13"/>
        <v>273.45426900000007</v>
      </c>
      <c r="L32" s="173">
        <v>505.66375250000004</v>
      </c>
      <c r="M32" s="173">
        <f t="shared" si="14"/>
        <v>244.63464775000006</v>
      </c>
      <c r="N32" s="173">
        <v>750.2984002500001</v>
      </c>
      <c r="O32" s="173">
        <f t="shared" si="15"/>
        <v>239.56575450000014</v>
      </c>
      <c r="P32" s="173">
        <v>989.86415475000024</v>
      </c>
      <c r="Q32" s="173">
        <v>268.83699999999999</v>
      </c>
      <c r="R32" s="173">
        <f t="shared" si="16"/>
        <v>217.61099999999999</v>
      </c>
      <c r="S32" s="173">
        <v>486.44799999999998</v>
      </c>
      <c r="T32" s="173">
        <f t="shared" si="17"/>
        <v>153.7318934000001</v>
      </c>
      <c r="U32" s="173">
        <v>640.17989340000008</v>
      </c>
      <c r="V32" s="173">
        <f t="shared" si="18"/>
        <v>331.29284191999989</v>
      </c>
      <c r="W32" s="173">
        <v>971.47273531999997</v>
      </c>
      <c r="X32" s="173">
        <v>268.30811670999998</v>
      </c>
      <c r="Y32" s="173">
        <f t="shared" si="19"/>
        <v>295.44888354000005</v>
      </c>
      <c r="Z32" s="173">
        <v>563.75700025000003</v>
      </c>
      <c r="AA32" s="173">
        <f t="shared" si="20"/>
        <v>295.19070982000005</v>
      </c>
      <c r="AB32" s="173">
        <v>858.94771007000008</v>
      </c>
      <c r="AC32" s="173">
        <f t="shared" si="21"/>
        <v>309.91978335999966</v>
      </c>
      <c r="AD32" s="173">
        <v>1168.8674934299997</v>
      </c>
      <c r="AE32" s="173">
        <v>324.45367219999997</v>
      </c>
      <c r="AF32" s="173">
        <f t="shared" si="22"/>
        <v>260.74304044000002</v>
      </c>
      <c r="AG32" s="173">
        <v>585.19671263999999</v>
      </c>
      <c r="AH32" s="173">
        <f t="shared" si="23"/>
        <v>448.23830272999999</v>
      </c>
      <c r="AI32" s="173">
        <v>1033.43501537</v>
      </c>
      <c r="AJ32" s="373">
        <f t="shared" si="24"/>
        <v>297.82761901000026</v>
      </c>
      <c r="AK32" s="373">
        <v>1331.2626343800002</v>
      </c>
      <c r="AL32" s="309">
        <f t="shared" si="25"/>
        <v>0.13893374729196872</v>
      </c>
      <c r="AP32" s="32"/>
    </row>
    <row r="33" spans="1:42" ht="13.8" thickBot="1">
      <c r="B33" s="53" t="s">
        <v>79</v>
      </c>
      <c r="C33" s="53"/>
      <c r="D33" s="174">
        <v>55237.51854345938</v>
      </c>
      <c r="E33" s="174">
        <v>58855.349262353418</v>
      </c>
      <c r="F33" s="174">
        <v>63264.064949922569</v>
      </c>
      <c r="G33" s="174">
        <v>63194.765687467683</v>
      </c>
      <c r="H33" s="174">
        <v>66291.910633080115</v>
      </c>
      <c r="I33" s="174">
        <v>66989.058704864045</v>
      </c>
      <c r="J33" s="174">
        <v>13916.700281480775</v>
      </c>
      <c r="K33" s="174">
        <f t="shared" si="13"/>
        <v>16578.335120730288</v>
      </c>
      <c r="L33" s="174">
        <v>30495.035402211062</v>
      </c>
      <c r="M33" s="174">
        <f t="shared" si="14"/>
        <v>16691.070932514696</v>
      </c>
      <c r="N33" s="174">
        <v>47186.106334725759</v>
      </c>
      <c r="O33" s="174">
        <f t="shared" si="15"/>
        <v>16087.83024816087</v>
      </c>
      <c r="P33" s="174">
        <v>63273.936582886628</v>
      </c>
      <c r="Q33" s="174">
        <v>17406.726011029066</v>
      </c>
      <c r="R33" s="174">
        <f t="shared" si="16"/>
        <v>17599.604311550662</v>
      </c>
      <c r="S33" s="174">
        <v>35006.330322579728</v>
      </c>
      <c r="T33" s="174">
        <f t="shared" si="17"/>
        <v>16526.950522920488</v>
      </c>
      <c r="U33" s="174">
        <v>51533.280845500216</v>
      </c>
      <c r="V33" s="174">
        <f t="shared" si="18"/>
        <v>16865.089462383497</v>
      </c>
      <c r="W33" s="174">
        <v>68398.370307883713</v>
      </c>
      <c r="X33" s="174">
        <v>15519.623631760882</v>
      </c>
      <c r="Y33" s="174">
        <f t="shared" si="19"/>
        <v>18308.521142798101</v>
      </c>
      <c r="Z33" s="174">
        <v>33828.144774558983</v>
      </c>
      <c r="AA33" s="174">
        <f t="shared" si="20"/>
        <v>17257.982428138341</v>
      </c>
      <c r="AB33" s="174">
        <v>51086.127202697324</v>
      </c>
      <c r="AC33" s="174">
        <f t="shared" si="21"/>
        <v>17336.782745897719</v>
      </c>
      <c r="AD33" s="174">
        <v>68422.909948595043</v>
      </c>
      <c r="AE33" s="174">
        <v>18088.134614892791</v>
      </c>
      <c r="AF33" s="174">
        <f t="shared" si="22"/>
        <v>18196.129813307569</v>
      </c>
      <c r="AG33" s="174">
        <v>36284.26442820036</v>
      </c>
      <c r="AH33" s="174">
        <f t="shared" si="23"/>
        <v>17744.513252852899</v>
      </c>
      <c r="AI33" s="174">
        <v>54028.77768105326</v>
      </c>
      <c r="AJ33" s="374">
        <f t="shared" si="24"/>
        <v>17684.491449780799</v>
      </c>
      <c r="AK33" s="374">
        <v>71713.269130834058</v>
      </c>
      <c r="AL33" s="185">
        <f t="shared" si="25"/>
        <v>4.8088559587877944E-2</v>
      </c>
      <c r="AP33" s="32"/>
    </row>
    <row r="34" spans="1:42" ht="13.8" thickBot="1">
      <c r="B34" s="90"/>
      <c r="C34" s="90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315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308"/>
      <c r="AK34" s="308"/>
      <c r="AL34" s="309"/>
      <c r="AP34" s="32"/>
    </row>
    <row r="35" spans="1:42" ht="13.8" thickBot="1">
      <c r="B35" s="53" t="s">
        <v>88</v>
      </c>
      <c r="C35" s="53" t="s">
        <v>12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31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44"/>
      <c r="AK35" s="144"/>
      <c r="AL35" s="185"/>
      <c r="AP35" s="32"/>
    </row>
    <row r="36" spans="1:42">
      <c r="B36" s="47" t="s">
        <v>81</v>
      </c>
      <c r="C36" s="47"/>
      <c r="D36" s="157">
        <v>606.10647574000006</v>
      </c>
      <c r="E36" s="157">
        <v>730.82967431000009</v>
      </c>
      <c r="F36" s="157">
        <v>629.00065145000008</v>
      </c>
      <c r="G36" s="157">
        <v>484.41263681000004</v>
      </c>
      <c r="H36" s="157">
        <v>712.96799999999996</v>
      </c>
      <c r="I36" s="157">
        <v>596.83857876887294</v>
      </c>
      <c r="J36" s="157">
        <v>174.79358126000002</v>
      </c>
      <c r="K36" s="157">
        <f>L36-J36</f>
        <v>193.98795633488496</v>
      </c>
      <c r="L36" s="157">
        <v>368.78153759488498</v>
      </c>
      <c r="M36" s="157">
        <f>N36-L36</f>
        <v>246.14451085537519</v>
      </c>
      <c r="N36" s="157">
        <v>614.92604845026017</v>
      </c>
      <c r="O36" s="157">
        <f>P36-N36</f>
        <v>409.07710378973979</v>
      </c>
      <c r="P36" s="157">
        <v>1024.00315224</v>
      </c>
      <c r="Q36" s="157">
        <v>469.20006706999999</v>
      </c>
      <c r="R36" s="157">
        <f>S36-Q36</f>
        <v>460.59993292999997</v>
      </c>
      <c r="S36" s="157">
        <v>929.8</v>
      </c>
      <c r="T36" s="157">
        <f>U36-S36</f>
        <v>774.83449152000003</v>
      </c>
      <c r="U36" s="157">
        <v>1704.63449152</v>
      </c>
      <c r="V36" s="157">
        <f>W36-U36</f>
        <v>533.13217735000012</v>
      </c>
      <c r="W36" s="157">
        <v>2237.7666688700001</v>
      </c>
      <c r="X36" s="157">
        <v>511.85874018000004</v>
      </c>
      <c r="Y36" s="157">
        <f>Z36-X36</f>
        <v>513.73136137999995</v>
      </c>
      <c r="Z36" s="157">
        <v>1025.59010156</v>
      </c>
      <c r="AA36" s="157">
        <f>AB36-Z36</f>
        <v>495.91989844</v>
      </c>
      <c r="AB36" s="157">
        <v>1521.51</v>
      </c>
      <c r="AC36" s="157">
        <f>AD36-AB36</f>
        <v>187.48423896940653</v>
      </c>
      <c r="AD36" s="157">
        <v>1708.9942389694065</v>
      </c>
      <c r="AE36" s="398"/>
      <c r="AF36" s="398"/>
      <c r="AG36" s="157">
        <v>715.71411539999986</v>
      </c>
      <c r="AH36" s="157">
        <f>AI36-AG36</f>
        <v>369.9911037400002</v>
      </c>
      <c r="AI36" s="157">
        <v>1085.7052191400001</v>
      </c>
      <c r="AJ36" s="308">
        <f>AK36-AI36</f>
        <v>471.7920582700001</v>
      </c>
      <c r="AK36" s="308">
        <v>1557.4972774100002</v>
      </c>
      <c r="AL36" s="412">
        <f>+AK36/AD36-1</f>
        <v>-8.8646853280655469E-2</v>
      </c>
      <c r="AP36" s="32"/>
    </row>
    <row r="37" spans="1:42">
      <c r="B37" s="47" t="s">
        <v>51</v>
      </c>
      <c r="C37" s="47"/>
      <c r="D37" s="157">
        <v>793.6</v>
      </c>
      <c r="E37" s="157">
        <v>947.45434407000027</v>
      </c>
      <c r="F37" s="157">
        <v>1069.4778319899999</v>
      </c>
      <c r="G37" s="157">
        <v>1100.9588505572567</v>
      </c>
      <c r="H37" s="157">
        <v>1315.4992075</v>
      </c>
      <c r="I37" s="157">
        <v>1206.4342669317059</v>
      </c>
      <c r="J37" s="157">
        <v>284.9082820866937</v>
      </c>
      <c r="K37" s="157">
        <f>L37-J37</f>
        <v>330.63909572295142</v>
      </c>
      <c r="L37" s="157">
        <v>615.54737780964513</v>
      </c>
      <c r="M37" s="157">
        <f>N37-L37</f>
        <v>409.79889723228791</v>
      </c>
      <c r="N37" s="157">
        <v>1025.346275041933</v>
      </c>
      <c r="O37" s="157">
        <f>P37-N37</f>
        <v>841.63079600806645</v>
      </c>
      <c r="P37" s="157">
        <v>1866.9770710499995</v>
      </c>
      <c r="Q37" s="157">
        <v>871.51675694999983</v>
      </c>
      <c r="R37" s="157">
        <f>S37-Q37</f>
        <v>879.78324305000012</v>
      </c>
      <c r="S37" s="157">
        <v>1751.3</v>
      </c>
      <c r="T37" s="157">
        <f>U37-S37</f>
        <v>1353.8270500199999</v>
      </c>
      <c r="U37" s="157">
        <v>3105.1270500199998</v>
      </c>
      <c r="V37" s="157">
        <f>W37-U37</f>
        <v>1084.7480015600004</v>
      </c>
      <c r="W37" s="157">
        <v>4189.8750515800002</v>
      </c>
      <c r="X37" s="157">
        <v>1391.6802511200001</v>
      </c>
      <c r="Y37" s="157">
        <f>Z37-X37</f>
        <v>1362.2868652799996</v>
      </c>
      <c r="Z37" s="157">
        <v>2753.9671163999997</v>
      </c>
      <c r="AA37" s="157">
        <f>AB37-Z37</f>
        <v>1280.8181733600009</v>
      </c>
      <c r="AB37" s="157">
        <v>4034.7852897600005</v>
      </c>
      <c r="AC37" s="157">
        <f>AD37-AB37</f>
        <v>77.509981299999708</v>
      </c>
      <c r="AD37" s="157">
        <v>4112.2952710600002</v>
      </c>
      <c r="AE37" s="389"/>
      <c r="AF37" s="389"/>
      <c r="AG37" s="157">
        <v>1182.5008199000001</v>
      </c>
      <c r="AH37" s="157">
        <f>AI37-AG37</f>
        <v>585.05719165999994</v>
      </c>
      <c r="AI37" s="157">
        <v>1767.5580115600001</v>
      </c>
      <c r="AJ37" s="308">
        <f>AK37-AI37</f>
        <v>785.01130882000007</v>
      </c>
      <c r="AK37" s="308">
        <v>2552.5693203800001</v>
      </c>
      <c r="AL37" s="412">
        <f>+AK37/AD37-1</f>
        <v>-0.37928355039494999</v>
      </c>
      <c r="AP37" s="32"/>
    </row>
    <row r="38" spans="1:42" ht="13.8" thickBot="1">
      <c r="B38" s="94" t="s">
        <v>52</v>
      </c>
      <c r="C38" s="94"/>
      <c r="D38" s="163">
        <v>936.73914393435507</v>
      </c>
      <c r="E38" s="163">
        <v>535.586503417779</v>
      </c>
      <c r="F38" s="163">
        <v>671.7098196928082</v>
      </c>
      <c r="G38" s="163">
        <v>425.85586985990045</v>
      </c>
      <c r="H38" s="163">
        <v>1162.3430000000001</v>
      </c>
      <c r="I38" s="163">
        <v>1010.7549983526211</v>
      </c>
      <c r="J38" s="163">
        <v>180.2886197082785</v>
      </c>
      <c r="K38" s="163">
        <f>L38-J38</f>
        <v>210.83730482453345</v>
      </c>
      <c r="L38" s="163">
        <v>391.12592453281195</v>
      </c>
      <c r="M38" s="163">
        <f>N38-L38</f>
        <v>247.66079395880092</v>
      </c>
      <c r="N38" s="163">
        <v>638.78671849161287</v>
      </c>
      <c r="O38" s="163">
        <f>P38-N38</f>
        <v>303.49257200838758</v>
      </c>
      <c r="P38" s="163">
        <v>942.27929050000046</v>
      </c>
      <c r="Q38" s="163">
        <v>723.04263145000039</v>
      </c>
      <c r="R38" s="163">
        <f>S38-Q38</f>
        <v>537.45736854999961</v>
      </c>
      <c r="S38" s="163">
        <v>1260.5</v>
      </c>
      <c r="T38" s="163">
        <f>U38-S38</f>
        <v>419.54320022683942</v>
      </c>
      <c r="U38" s="163">
        <v>1680.0432002268394</v>
      </c>
      <c r="V38" s="163">
        <f>W38-U38</f>
        <v>639.73667484316002</v>
      </c>
      <c r="W38" s="163">
        <v>2319.7798750699994</v>
      </c>
      <c r="X38" s="163">
        <v>862.21084806000022</v>
      </c>
      <c r="Y38" s="163">
        <f>Z38-X38</f>
        <v>1162.9637191600048</v>
      </c>
      <c r="Z38" s="163">
        <v>2025.174567220005</v>
      </c>
      <c r="AA38" s="163">
        <f>AB38-Z38</f>
        <v>966.78543277999506</v>
      </c>
      <c r="AB38" s="163">
        <v>2991.96</v>
      </c>
      <c r="AC38" s="163">
        <f>AD38-AB38</f>
        <v>-46.992905050000445</v>
      </c>
      <c r="AD38" s="163">
        <v>2944.9670949499996</v>
      </c>
      <c r="AE38" s="397"/>
      <c r="AF38" s="399"/>
      <c r="AG38" s="163">
        <v>1376.1879298499998</v>
      </c>
      <c r="AH38" s="163">
        <f>AI38-AG38</f>
        <v>711.26811155999985</v>
      </c>
      <c r="AI38" s="158">
        <v>2087.4560414099997</v>
      </c>
      <c r="AJ38" s="91">
        <f>AK38-AI38</f>
        <v>829.82048221000014</v>
      </c>
      <c r="AK38" s="91">
        <v>2917.2765236199998</v>
      </c>
      <c r="AL38" s="252">
        <f>+AK38/AD38-1</f>
        <v>-9.4026759679194383E-3</v>
      </c>
      <c r="AP38" s="32"/>
    </row>
    <row r="39" spans="1:42" ht="13.8" thickBot="1">
      <c r="B39" s="53" t="s">
        <v>154</v>
      </c>
      <c r="C39" s="53"/>
      <c r="D39" s="155">
        <v>2336.4</v>
      </c>
      <c r="E39" s="155">
        <v>2213.8705217977795</v>
      </c>
      <c r="F39" s="155">
        <v>2370.188303132808</v>
      </c>
      <c r="G39" s="155">
        <v>2011.2745554171572</v>
      </c>
      <c r="H39" s="155">
        <v>3190.809546</v>
      </c>
      <c r="I39" s="155">
        <v>2814.0278440531997</v>
      </c>
      <c r="J39" s="155">
        <v>639.99048305497217</v>
      </c>
      <c r="K39" s="155">
        <f>L39-J39</f>
        <v>735.46435688236988</v>
      </c>
      <c r="L39" s="155">
        <v>1375.4548399373421</v>
      </c>
      <c r="M39" s="155">
        <f>N39-L39</f>
        <v>903.60420204646425</v>
      </c>
      <c r="N39" s="155">
        <f>SUM(N36:N38)</f>
        <v>2279.0590419838063</v>
      </c>
      <c r="O39" s="155">
        <f>P39-N39</f>
        <v>1554.2004718061935</v>
      </c>
      <c r="P39" s="155">
        <v>3833.2595137899998</v>
      </c>
      <c r="Q39" s="155">
        <f>Q36+Q37+Q38</f>
        <v>2063.7594554700004</v>
      </c>
      <c r="R39" s="155">
        <f>S39-Q39</f>
        <v>1877.7963876399999</v>
      </c>
      <c r="S39" s="155">
        <v>3941.5558431100003</v>
      </c>
      <c r="T39" s="155">
        <f>U39-S39</f>
        <v>2548.2488986568383</v>
      </c>
      <c r="U39" s="155">
        <v>6489.8047417668386</v>
      </c>
      <c r="V39" s="155">
        <f>W39-U39</f>
        <v>2257.6168537531612</v>
      </c>
      <c r="W39" s="155">
        <v>8747.4215955199998</v>
      </c>
      <c r="X39" s="155">
        <v>2765.7498393600004</v>
      </c>
      <c r="Y39" s="155">
        <f>Z39-X39</f>
        <v>3038.9819458200041</v>
      </c>
      <c r="Z39" s="155">
        <v>5804.7317851800044</v>
      </c>
      <c r="AA39" s="155">
        <f>AB39-Z39</f>
        <v>2743.4707743399968</v>
      </c>
      <c r="AB39" s="155">
        <v>8548.2025595200012</v>
      </c>
      <c r="AC39" s="155">
        <f>AD39-AB39</f>
        <v>218.05404545940473</v>
      </c>
      <c r="AD39" s="155">
        <v>8766.2566049794059</v>
      </c>
      <c r="AE39" s="292"/>
      <c r="AF39" s="292"/>
      <c r="AG39" s="155">
        <v>3274.4902865150002</v>
      </c>
      <c r="AH39" s="155">
        <f>AI39-AG39</f>
        <v>1666.2289855949998</v>
      </c>
      <c r="AI39" s="237">
        <v>4940.71927211</v>
      </c>
      <c r="AJ39" s="362">
        <f>AK39-AI39</f>
        <v>2086.6238493000001</v>
      </c>
      <c r="AK39" s="362">
        <f>SUM(AK36:AK38)</f>
        <v>7027.3431214100001</v>
      </c>
      <c r="AL39" s="413">
        <f>+AK39/AD39-1</f>
        <v>-0.19836442873251836</v>
      </c>
      <c r="AP39" s="32"/>
    </row>
    <row r="40" spans="1:42" ht="13.8" thickBot="1">
      <c r="B40" s="74"/>
      <c r="C40" s="74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315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308"/>
      <c r="AK40" s="308"/>
      <c r="AL40" s="309"/>
      <c r="AP40" s="32"/>
    </row>
    <row r="41" spans="1:42" ht="15" customHeight="1" thickBot="1">
      <c r="B41" s="53" t="s">
        <v>89</v>
      </c>
      <c r="C41" s="53" t="s">
        <v>16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31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44"/>
      <c r="AK41" s="144"/>
      <c r="AL41" s="185"/>
      <c r="AP41" s="32"/>
    </row>
    <row r="42" spans="1:42" ht="15" customHeight="1">
      <c r="B42" s="47" t="s">
        <v>54</v>
      </c>
      <c r="C42" s="47"/>
      <c r="D42" s="170">
        <v>27366.4037273719</v>
      </c>
      <c r="E42" s="170">
        <v>29106.629853153416</v>
      </c>
      <c r="F42" s="170">
        <v>31558.754411522601</v>
      </c>
      <c r="G42" s="170">
        <v>28614.864940434374</v>
      </c>
      <c r="H42" s="170">
        <v>34475.1779483801</v>
      </c>
      <c r="I42" s="170">
        <v>34468.965698583917</v>
      </c>
      <c r="J42" s="170">
        <v>7052.5750600307802</v>
      </c>
      <c r="K42" s="170">
        <f t="shared" ref="K42:K47" si="26">L42-J42</f>
        <v>9007.6762656303217</v>
      </c>
      <c r="L42" s="170">
        <v>16060.251325661102</v>
      </c>
      <c r="M42" s="170">
        <f t="shared" ref="M42:M47" si="27">N42-L42</f>
        <v>9054.1047033346986</v>
      </c>
      <c r="N42" s="170">
        <v>25114.3560289958</v>
      </c>
      <c r="O42" s="170">
        <f t="shared" ref="O42:O47" si="28">P42-N42</f>
        <v>8070.2990749907949</v>
      </c>
      <c r="P42" s="170">
        <v>33184.655103986595</v>
      </c>
      <c r="Q42" s="170">
        <v>7740.2717877590603</v>
      </c>
      <c r="R42" s="170">
        <f t="shared" ref="R42:R47" si="29">S42-Q42</f>
        <v>8284.3748224306401</v>
      </c>
      <c r="S42" s="170">
        <v>16024.6466101897</v>
      </c>
      <c r="T42" s="170">
        <f t="shared" ref="T42:T47" si="30">U42-S42</f>
        <v>7357.1582269467999</v>
      </c>
      <c r="U42" s="170">
        <v>23381.8048371365</v>
      </c>
      <c r="V42" s="170">
        <f t="shared" ref="V42:V47" si="31">W42-U42</f>
        <v>7327.4787854234964</v>
      </c>
      <c r="W42" s="170">
        <v>30709.283622559997</v>
      </c>
      <c r="X42" s="170">
        <v>7409.1929435012808</v>
      </c>
      <c r="Y42" s="170">
        <f t="shared" ref="Y42:Y47" si="32">Z42-X42</f>
        <v>11370.76570095989</v>
      </c>
      <c r="Z42" s="170">
        <v>18779.95864446117</v>
      </c>
      <c r="AA42" s="170">
        <f t="shared" ref="AA42:AA47" si="33">AB42-Z42</f>
        <v>5844.5158577464026</v>
      </c>
      <c r="AB42" s="170">
        <v>24624.474502207573</v>
      </c>
      <c r="AC42" s="170">
        <f t="shared" ref="AC42:AC47" si="34">AD42-AB42</f>
        <v>8443.8949194835295</v>
      </c>
      <c r="AD42" s="170">
        <v>33068.369421691103</v>
      </c>
      <c r="AE42" s="170">
        <v>8801.8712711049211</v>
      </c>
      <c r="AF42" s="170">
        <f t="shared" ref="AF42:AF47" si="35">AG42-AE42</f>
        <v>9369.9285344920809</v>
      </c>
      <c r="AG42" s="170">
        <v>18171.799805597002</v>
      </c>
      <c r="AH42" s="170">
        <f t="shared" ref="AH42:AH47" si="36">AI42-AG42</f>
        <v>9247.6032102043973</v>
      </c>
      <c r="AI42" s="170">
        <v>27419.403015801399</v>
      </c>
      <c r="AJ42" s="371">
        <f t="shared" ref="AJ42:AJ47" si="37">AK42-AI42</f>
        <v>7807.0781751120012</v>
      </c>
      <c r="AK42" s="371">
        <v>35226.4811909134</v>
      </c>
      <c r="AL42" s="309">
        <f t="shared" ref="AL42:AL47" si="38">+AK42/AD42-1</f>
        <v>6.5262116244736657E-2</v>
      </c>
      <c r="AP42" s="32"/>
    </row>
    <row r="43" spans="1:42" ht="15" customHeight="1">
      <c r="B43" s="47" t="s">
        <v>55</v>
      </c>
      <c r="C43" s="47"/>
      <c r="D43" s="170">
        <v>19628.101231700002</v>
      </c>
      <c r="E43" s="170">
        <v>21394.364133700004</v>
      </c>
      <c r="F43" s="170">
        <v>23485.233035400015</v>
      </c>
      <c r="G43" s="170">
        <v>26022.063019699992</v>
      </c>
      <c r="H43" s="170">
        <v>23511.459167700006</v>
      </c>
      <c r="I43" s="170">
        <v>23098.154661150016</v>
      </c>
      <c r="J43" s="170">
        <v>4747.6905204999975</v>
      </c>
      <c r="K43" s="170">
        <f t="shared" si="26"/>
        <v>5362.498034100011</v>
      </c>
      <c r="L43" s="170">
        <v>10110.188554600009</v>
      </c>
      <c r="M43" s="170">
        <f t="shared" si="27"/>
        <v>5345.3678638999936</v>
      </c>
      <c r="N43" s="170">
        <v>15455.556418500002</v>
      </c>
      <c r="O43" s="170">
        <f t="shared" si="28"/>
        <v>5342.5779941999881</v>
      </c>
      <c r="P43" s="170">
        <v>20798.13441269999</v>
      </c>
      <c r="Q43" s="170">
        <v>6947.4581106000005</v>
      </c>
      <c r="R43" s="170">
        <f t="shared" si="29"/>
        <v>6933.938311099997</v>
      </c>
      <c r="S43" s="170">
        <v>13881.396421699998</v>
      </c>
      <c r="T43" s="170">
        <f t="shared" si="30"/>
        <v>6801.8117641136869</v>
      </c>
      <c r="U43" s="170">
        <v>20683.208185813684</v>
      </c>
      <c r="V43" s="170">
        <f t="shared" si="31"/>
        <v>6793.9760041200207</v>
      </c>
      <c r="W43" s="170">
        <v>27477.184189933705</v>
      </c>
      <c r="X43" s="170">
        <v>5795.7695841195964</v>
      </c>
      <c r="Y43" s="170">
        <f t="shared" si="32"/>
        <v>4441.1040194983307</v>
      </c>
      <c r="Z43" s="170">
        <v>10236.873603617927</v>
      </c>
      <c r="AA43" s="170">
        <f t="shared" si="33"/>
        <v>8882.7716900840805</v>
      </c>
      <c r="AB43" s="170">
        <v>19119.645293702008</v>
      </c>
      <c r="AC43" s="170">
        <f t="shared" si="34"/>
        <v>6012.4022241406128</v>
      </c>
      <c r="AD43" s="170">
        <v>25132.04751784262</v>
      </c>
      <c r="AE43" s="170">
        <v>6745.1548965679085</v>
      </c>
      <c r="AF43" s="170">
        <f t="shared" si="35"/>
        <v>6186.4501322976375</v>
      </c>
      <c r="AG43" s="170">
        <v>12931.605028865546</v>
      </c>
      <c r="AH43" s="170">
        <f t="shared" si="36"/>
        <v>6060.7590690894867</v>
      </c>
      <c r="AI43" s="170">
        <v>18992.364097955033</v>
      </c>
      <c r="AJ43" s="371">
        <f t="shared" si="37"/>
        <v>7421.5678938672027</v>
      </c>
      <c r="AK43" s="371">
        <v>26413.931991822235</v>
      </c>
      <c r="AL43" s="309">
        <f t="shared" si="38"/>
        <v>5.100597048726474E-2</v>
      </c>
      <c r="AP43" s="32"/>
    </row>
    <row r="44" spans="1:42" ht="15" customHeight="1">
      <c r="B44" s="94" t="s">
        <v>39</v>
      </c>
      <c r="C44" s="94"/>
      <c r="D44" s="170">
        <v>3641.0515569999998</v>
      </c>
      <c r="E44" s="170">
        <v>3846.5598999999997</v>
      </c>
      <c r="F44" s="170">
        <v>2599.3017</v>
      </c>
      <c r="G44" s="170">
        <v>3035.7087999999999</v>
      </c>
      <c r="H44" s="170">
        <v>3301.2799060000002</v>
      </c>
      <c r="I44" s="170">
        <v>4283.5276850000009</v>
      </c>
      <c r="J44" s="170">
        <v>1067.0252</v>
      </c>
      <c r="K44" s="170">
        <f t="shared" si="26"/>
        <v>1016.1170509999997</v>
      </c>
      <c r="L44" s="170">
        <v>2083.1422509999998</v>
      </c>
      <c r="M44" s="170">
        <f t="shared" si="27"/>
        <v>1005.276331</v>
      </c>
      <c r="N44" s="170">
        <v>3088.4185819999998</v>
      </c>
      <c r="O44" s="170">
        <f t="shared" si="28"/>
        <v>1102.3747590000007</v>
      </c>
      <c r="P44" s="170">
        <v>4190.7933410000005</v>
      </c>
      <c r="Q44" s="170">
        <v>1287.4886590000001</v>
      </c>
      <c r="R44" s="170">
        <f t="shared" si="29"/>
        <v>1048.5859699999996</v>
      </c>
      <c r="S44" s="170">
        <v>2336.0746289999997</v>
      </c>
      <c r="T44" s="170">
        <f t="shared" si="30"/>
        <v>986.15830300000016</v>
      </c>
      <c r="U44" s="170">
        <v>3322.2329319999999</v>
      </c>
      <c r="V44" s="170">
        <f t="shared" si="31"/>
        <v>1046.674231</v>
      </c>
      <c r="W44" s="170">
        <v>4368.9071629999999</v>
      </c>
      <c r="X44" s="170">
        <v>908.74078499999985</v>
      </c>
      <c r="Y44" s="170">
        <f t="shared" si="32"/>
        <v>815.29184600000019</v>
      </c>
      <c r="Z44" s="170">
        <v>1724.032631</v>
      </c>
      <c r="AA44" s="170">
        <f t="shared" si="33"/>
        <v>854.89107100000001</v>
      </c>
      <c r="AB44" s="170">
        <v>2578.923702</v>
      </c>
      <c r="AC44" s="170">
        <f t="shared" si="34"/>
        <v>1131.1746039999998</v>
      </c>
      <c r="AD44" s="170">
        <v>3710.0983059999999</v>
      </c>
      <c r="AE44" s="170">
        <v>965.50626950000003</v>
      </c>
      <c r="AF44" s="170">
        <f t="shared" si="35"/>
        <v>844.16283049999981</v>
      </c>
      <c r="AG44" s="170">
        <v>1809.6690999999998</v>
      </c>
      <c r="AH44" s="170">
        <f t="shared" si="36"/>
        <v>606.56780000000003</v>
      </c>
      <c r="AI44" s="170">
        <v>2416.2368999999999</v>
      </c>
      <c r="AJ44" s="371">
        <f t="shared" si="37"/>
        <v>1003.5391</v>
      </c>
      <c r="AK44" s="371">
        <v>3419.7759999999998</v>
      </c>
      <c r="AL44" s="309">
        <f t="shared" si="38"/>
        <v>-7.8251917349599243E-2</v>
      </c>
      <c r="AP44" s="32"/>
    </row>
    <row r="45" spans="1:42" ht="15" customHeight="1">
      <c r="B45" s="47" t="s">
        <v>98</v>
      </c>
      <c r="C45" s="47"/>
      <c r="D45" s="170">
        <v>473.13724100000002</v>
      </c>
      <c r="E45" s="170">
        <v>436.58003450000001</v>
      </c>
      <c r="F45" s="170">
        <v>719.130179</v>
      </c>
      <c r="G45" s="170">
        <v>1044.019</v>
      </c>
      <c r="H45" s="170">
        <v>864.87940000000015</v>
      </c>
      <c r="I45" s="170">
        <v>874.95749999999998</v>
      </c>
      <c r="J45" s="170">
        <v>201.42198199999996</v>
      </c>
      <c r="K45" s="170">
        <f t="shared" si="26"/>
        <v>151.64098500000006</v>
      </c>
      <c r="L45" s="170">
        <v>353.06296700000001</v>
      </c>
      <c r="M45" s="170">
        <f t="shared" si="27"/>
        <v>142.45442600000001</v>
      </c>
      <c r="N45" s="170">
        <v>495.51739300000003</v>
      </c>
      <c r="O45" s="170">
        <f t="shared" si="28"/>
        <v>173.50546400000002</v>
      </c>
      <c r="P45" s="170">
        <v>669.02285700000004</v>
      </c>
      <c r="Q45" s="170">
        <v>203.144948</v>
      </c>
      <c r="R45" s="170">
        <f t="shared" si="29"/>
        <v>165.51911800000011</v>
      </c>
      <c r="S45" s="170">
        <v>368.6640660000001</v>
      </c>
      <c r="T45" s="170">
        <f t="shared" si="30"/>
        <v>153.446665</v>
      </c>
      <c r="U45" s="170">
        <v>522.1107310000001</v>
      </c>
      <c r="V45" s="170">
        <f t="shared" si="31"/>
        <v>165.26303200000018</v>
      </c>
      <c r="W45" s="170">
        <v>687.37376300000028</v>
      </c>
      <c r="X45" s="170">
        <v>219.65768199999997</v>
      </c>
      <c r="Y45" s="170">
        <f t="shared" si="32"/>
        <v>215.69529</v>
      </c>
      <c r="Z45" s="170">
        <v>435.35297199999997</v>
      </c>
      <c r="AA45" s="170">
        <f t="shared" si="33"/>
        <v>213.37639199999995</v>
      </c>
      <c r="AB45" s="170">
        <v>648.72936399999992</v>
      </c>
      <c r="AC45" s="170">
        <f t="shared" si="34"/>
        <v>221.69747600000005</v>
      </c>
      <c r="AD45" s="170">
        <v>870.42683999999997</v>
      </c>
      <c r="AE45" s="410">
        <v>334</v>
      </c>
      <c r="AF45" s="170">
        <f t="shared" si="35"/>
        <v>168.91040000000004</v>
      </c>
      <c r="AG45" s="410">
        <v>502.91040000000004</v>
      </c>
      <c r="AH45" s="410">
        <f t="shared" si="36"/>
        <v>63.580625999999995</v>
      </c>
      <c r="AI45" s="410">
        <v>566.49102600000003</v>
      </c>
      <c r="AJ45" s="411">
        <f t="shared" si="37"/>
        <v>160.88776199999995</v>
      </c>
      <c r="AK45" s="411">
        <v>727.37878799999999</v>
      </c>
      <c r="AL45" s="309">
        <f t="shared" si="38"/>
        <v>-0.16434241848516529</v>
      </c>
      <c r="AP45" s="32"/>
    </row>
    <row r="46" spans="1:42" ht="15" customHeight="1" thickBot="1">
      <c r="A46" s="83"/>
      <c r="B46" s="47" t="s">
        <v>70</v>
      </c>
      <c r="C46" s="47"/>
      <c r="D46" s="181">
        <v>266.22778638749458</v>
      </c>
      <c r="E46" s="181">
        <v>404.41534100000285</v>
      </c>
      <c r="F46" s="181">
        <v>155.90962399999989</v>
      </c>
      <c r="G46" s="181">
        <v>191.65155200000001</v>
      </c>
      <c r="H46" s="181">
        <v>25.786756000000004</v>
      </c>
      <c r="I46" s="173">
        <v>15.486238000000002</v>
      </c>
      <c r="J46" s="173">
        <v>9.6198999999999995</v>
      </c>
      <c r="K46" s="173">
        <f t="shared" si="26"/>
        <v>16.074736999999999</v>
      </c>
      <c r="L46" s="173">
        <v>25.694637</v>
      </c>
      <c r="M46" s="173">
        <f t="shared" si="27"/>
        <v>14.534742000000001</v>
      </c>
      <c r="N46" s="173">
        <v>40.229379000000002</v>
      </c>
      <c r="O46" s="173">
        <f t="shared" si="28"/>
        <v>13.256080000000004</v>
      </c>
      <c r="P46" s="173">
        <v>53.485459000000006</v>
      </c>
      <c r="Q46" s="173">
        <v>9.1022470000000002</v>
      </c>
      <c r="R46" s="173">
        <f t="shared" si="29"/>
        <v>9.6756490000000017</v>
      </c>
      <c r="S46" s="173">
        <v>18.777896000000002</v>
      </c>
      <c r="T46" s="173">
        <f t="shared" si="30"/>
        <v>67.141097000000002</v>
      </c>
      <c r="U46" s="173">
        <v>85.918993</v>
      </c>
      <c r="V46" s="173">
        <f t="shared" si="31"/>
        <v>102.25202400000001</v>
      </c>
      <c r="W46" s="173">
        <v>188.17101700000001</v>
      </c>
      <c r="X46" s="173">
        <v>96.551191000000003</v>
      </c>
      <c r="Y46" s="173">
        <f t="shared" si="32"/>
        <v>174.30061899999998</v>
      </c>
      <c r="Z46" s="173">
        <v>270.85181</v>
      </c>
      <c r="AA46" s="173">
        <f t="shared" si="33"/>
        <v>271.9489487777779</v>
      </c>
      <c r="AB46" s="173">
        <v>542.8007587777779</v>
      </c>
      <c r="AC46" s="173">
        <f t="shared" si="34"/>
        <v>348.52334619057694</v>
      </c>
      <c r="AD46" s="173">
        <v>891.32410496835485</v>
      </c>
      <c r="AE46" s="173">
        <v>270</v>
      </c>
      <c r="AF46" s="173">
        <f t="shared" si="35"/>
        <v>425.74085553782231</v>
      </c>
      <c r="AG46" s="173">
        <v>695.74085553782231</v>
      </c>
      <c r="AH46" s="173">
        <f t="shared" si="36"/>
        <v>353.74872123397188</v>
      </c>
      <c r="AI46" s="173">
        <v>1049.4895767717942</v>
      </c>
      <c r="AJ46" s="373">
        <f t="shared" si="37"/>
        <v>286.52620822660992</v>
      </c>
      <c r="AK46" s="373">
        <v>1336.0157849984041</v>
      </c>
      <c r="AL46" s="309">
        <f t="shared" si="38"/>
        <v>0.49891131357413188</v>
      </c>
      <c r="AM46" s="33"/>
      <c r="AP46" s="34"/>
    </row>
    <row r="47" spans="1:42" s="81" customFormat="1" ht="15" customHeight="1" thickBot="1">
      <c r="A47" s="84"/>
      <c r="B47" s="53" t="s">
        <v>56</v>
      </c>
      <c r="C47" s="53"/>
      <c r="D47" s="174">
        <v>51374.921543459393</v>
      </c>
      <c r="E47" s="174">
        <v>55188.549262353423</v>
      </c>
      <c r="F47" s="174">
        <v>58518.328949922616</v>
      </c>
      <c r="G47" s="174">
        <v>58908.307312134355</v>
      </c>
      <c r="H47" s="174">
        <v>62178.583178080116</v>
      </c>
      <c r="I47" s="174">
        <v>62741.091782733929</v>
      </c>
      <c r="J47" s="174">
        <v>13078.332662530776</v>
      </c>
      <c r="K47" s="174">
        <f t="shared" si="26"/>
        <v>15554.007072730337</v>
      </c>
      <c r="L47" s="174">
        <v>28632.339735261114</v>
      </c>
      <c r="M47" s="174">
        <f t="shared" si="27"/>
        <v>15561.738066234684</v>
      </c>
      <c r="N47" s="174">
        <v>44194.077801495798</v>
      </c>
      <c r="O47" s="174">
        <f t="shared" si="28"/>
        <v>14702.013372190799</v>
      </c>
      <c r="P47" s="174">
        <v>58896.091173686596</v>
      </c>
      <c r="Q47" s="174">
        <v>16187.465752359061</v>
      </c>
      <c r="R47" s="174">
        <f t="shared" si="29"/>
        <v>16442.093870530636</v>
      </c>
      <c r="S47" s="174">
        <v>32629.559622889697</v>
      </c>
      <c r="T47" s="174">
        <f t="shared" si="30"/>
        <v>15365.716056060483</v>
      </c>
      <c r="U47" s="174">
        <v>47995.27567895018</v>
      </c>
      <c r="V47" s="174">
        <f t="shared" si="31"/>
        <v>15435.644076543525</v>
      </c>
      <c r="W47" s="174">
        <v>63430.919755493705</v>
      </c>
      <c r="X47" s="174">
        <v>14429.912185620877</v>
      </c>
      <c r="Y47" s="174">
        <f t="shared" si="32"/>
        <v>17017.157475458178</v>
      </c>
      <c r="Z47" s="174">
        <v>31447.069661079055</v>
      </c>
      <c r="AA47" s="174">
        <f t="shared" si="33"/>
        <v>16067.503959608301</v>
      </c>
      <c r="AB47" s="174">
        <v>47514.573620687355</v>
      </c>
      <c r="AC47" s="174">
        <f t="shared" si="34"/>
        <v>16157.692569814681</v>
      </c>
      <c r="AD47" s="174">
        <v>63672.266190502036</v>
      </c>
      <c r="AE47" s="174">
        <v>17116.447213095998</v>
      </c>
      <c r="AF47" s="174">
        <f t="shared" si="35"/>
        <v>16995.27797690437</v>
      </c>
      <c r="AG47" s="174">
        <v>34111.725190000368</v>
      </c>
      <c r="AH47" s="174">
        <f t="shared" si="36"/>
        <v>16332.259426527889</v>
      </c>
      <c r="AI47" s="174">
        <v>50443.984616528258</v>
      </c>
      <c r="AJ47" s="374">
        <f t="shared" si="37"/>
        <v>16679.599139205784</v>
      </c>
      <c r="AK47" s="374">
        <v>67123.583755734042</v>
      </c>
      <c r="AL47" s="185">
        <f t="shared" si="38"/>
        <v>5.4204409104993356E-2</v>
      </c>
      <c r="AM47" s="71"/>
      <c r="AP47" s="38"/>
    </row>
    <row r="48" spans="1:42">
      <c r="G48" s="171"/>
      <c r="H48" s="171"/>
      <c r="J48" s="171"/>
      <c r="K48" s="171"/>
      <c r="L48" s="171"/>
      <c r="M48" s="171"/>
      <c r="N48" s="171"/>
      <c r="O48" s="312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73"/>
      <c r="AK48" s="73"/>
      <c r="AP48" s="42"/>
    </row>
    <row r="49" spans="7:42">
      <c r="G49" s="171"/>
      <c r="H49" s="171"/>
      <c r="J49" s="171"/>
      <c r="K49" s="171"/>
      <c r="L49" s="171"/>
      <c r="M49" s="171"/>
      <c r="N49" s="171"/>
      <c r="O49" s="312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73"/>
      <c r="AK49" s="73"/>
      <c r="AP49" s="43"/>
    </row>
    <row r="50" spans="7:42">
      <c r="G50" s="171"/>
      <c r="H50" s="171"/>
      <c r="J50" s="171"/>
      <c r="K50" s="171"/>
      <c r="L50" s="171"/>
      <c r="M50" s="171"/>
      <c r="N50" s="171"/>
      <c r="O50" s="312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73"/>
      <c r="AK50" s="73"/>
      <c r="AP50" s="39"/>
    </row>
    <row r="51" spans="7:42">
      <c r="G51" s="171"/>
      <c r="H51" s="171"/>
      <c r="J51" s="171"/>
      <c r="K51" s="171"/>
      <c r="L51" s="171"/>
      <c r="M51" s="171"/>
      <c r="N51" s="171"/>
      <c r="O51" s="312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73"/>
      <c r="AK51" s="73"/>
      <c r="AP51" s="43"/>
    </row>
    <row r="52" spans="7:42">
      <c r="G52" s="171"/>
      <c r="H52" s="171"/>
      <c r="J52" s="171"/>
      <c r="K52" s="171"/>
      <c r="L52" s="171"/>
      <c r="M52" s="171"/>
      <c r="N52" s="171"/>
      <c r="O52" s="312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73"/>
      <c r="AK52" s="73"/>
      <c r="AP52" s="39"/>
    </row>
    <row r="53" spans="7:42">
      <c r="G53" s="171"/>
      <c r="H53" s="171"/>
      <c r="J53" s="171"/>
      <c r="K53" s="171"/>
      <c r="L53" s="171"/>
      <c r="M53" s="171"/>
      <c r="N53" s="171"/>
      <c r="O53" s="312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73"/>
      <c r="AK53" s="73"/>
      <c r="AP53" s="43"/>
    </row>
    <row r="54" spans="7:42">
      <c r="G54" s="171"/>
      <c r="H54" s="171"/>
      <c r="J54" s="171"/>
      <c r="K54" s="171"/>
      <c r="L54" s="171"/>
      <c r="M54" s="171"/>
      <c r="N54" s="171"/>
      <c r="O54" s="312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73"/>
      <c r="AK54" s="73"/>
      <c r="AP54" s="39"/>
    </row>
    <row r="55" spans="7:42">
      <c r="G55" s="171"/>
      <c r="H55" s="171"/>
      <c r="J55" s="171"/>
      <c r="K55" s="171"/>
      <c r="L55" s="171"/>
      <c r="M55" s="171"/>
      <c r="N55" s="171"/>
      <c r="O55" s="312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73"/>
      <c r="AK55" s="73"/>
      <c r="AP55" s="43"/>
    </row>
    <row r="56" spans="7:42">
      <c r="G56" s="171"/>
      <c r="H56" s="171"/>
      <c r="J56" s="171"/>
      <c r="K56" s="171"/>
      <c r="L56" s="171"/>
      <c r="M56" s="171"/>
      <c r="N56" s="171"/>
      <c r="O56" s="312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73"/>
      <c r="AK56" s="73"/>
      <c r="AP56" s="39"/>
    </row>
    <row r="57" spans="7:42">
      <c r="G57" s="171"/>
      <c r="H57" s="171"/>
      <c r="J57" s="171"/>
      <c r="K57" s="171"/>
      <c r="L57" s="171"/>
      <c r="M57" s="171"/>
      <c r="N57" s="171"/>
      <c r="O57" s="312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73"/>
      <c r="AK57" s="73"/>
      <c r="AP57" s="43"/>
    </row>
    <row r="58" spans="7:42" ht="36" customHeight="1">
      <c r="G58" s="171"/>
      <c r="H58" s="171"/>
      <c r="J58" s="171"/>
      <c r="K58" s="171"/>
      <c r="L58" s="171"/>
      <c r="M58" s="171"/>
      <c r="N58" s="171"/>
      <c r="O58" s="31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73"/>
      <c r="AK58" s="73"/>
      <c r="AP58" s="39"/>
    </row>
    <row r="59" spans="7:42">
      <c r="G59" s="171"/>
      <c r="H59" s="171"/>
      <c r="J59" s="171"/>
      <c r="K59" s="171"/>
      <c r="L59" s="171"/>
      <c r="M59" s="171"/>
      <c r="N59" s="171"/>
      <c r="O59" s="31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73"/>
      <c r="AK59" s="73"/>
      <c r="AP59" s="43"/>
    </row>
    <row r="60" spans="7:42">
      <c r="G60" s="171"/>
      <c r="H60" s="171"/>
      <c r="J60" s="171"/>
      <c r="K60" s="171"/>
      <c r="L60" s="171"/>
      <c r="M60" s="171"/>
      <c r="N60" s="171"/>
      <c r="O60" s="31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73"/>
      <c r="AK60" s="73"/>
      <c r="AP60" s="39"/>
    </row>
    <row r="61" spans="7:42">
      <c r="G61" s="171"/>
      <c r="H61" s="171"/>
      <c r="J61" s="171"/>
      <c r="K61" s="171"/>
      <c r="L61" s="171"/>
      <c r="M61" s="171"/>
      <c r="N61" s="171"/>
      <c r="O61" s="31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73"/>
      <c r="AK61" s="73"/>
      <c r="AP61" s="43"/>
    </row>
    <row r="62" spans="7:42">
      <c r="G62" s="171"/>
      <c r="H62" s="171"/>
      <c r="J62" s="171"/>
      <c r="K62" s="171"/>
      <c r="L62" s="171"/>
      <c r="M62" s="171"/>
      <c r="N62" s="171"/>
      <c r="O62" s="31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73"/>
      <c r="AK62" s="73"/>
      <c r="AP62" s="39"/>
    </row>
    <row r="63" spans="7:42">
      <c r="G63" s="171"/>
      <c r="H63" s="171"/>
      <c r="J63" s="171"/>
      <c r="K63" s="171"/>
      <c r="L63" s="171"/>
      <c r="M63" s="171"/>
      <c r="N63" s="171"/>
      <c r="O63" s="312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73"/>
      <c r="AK63" s="73"/>
      <c r="AP63" s="43"/>
    </row>
    <row r="64" spans="7:42">
      <c r="G64" s="171"/>
      <c r="H64" s="171"/>
      <c r="J64" s="171"/>
      <c r="K64" s="171"/>
      <c r="L64" s="171"/>
      <c r="M64" s="171"/>
      <c r="N64" s="171"/>
      <c r="O64" s="312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73"/>
      <c r="AK64" s="73"/>
      <c r="AP64" s="39"/>
    </row>
    <row r="65" spans="7:42">
      <c r="G65" s="171"/>
      <c r="H65" s="171"/>
      <c r="J65" s="171"/>
      <c r="K65" s="171"/>
      <c r="L65" s="171"/>
      <c r="M65" s="171"/>
      <c r="N65" s="171"/>
      <c r="O65" s="312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73"/>
      <c r="AK65" s="73"/>
      <c r="AP65" s="43"/>
    </row>
    <row r="66" spans="7:42">
      <c r="G66" s="171"/>
      <c r="H66" s="171"/>
      <c r="J66" s="171"/>
      <c r="K66" s="171"/>
      <c r="L66" s="171"/>
      <c r="M66" s="171"/>
      <c r="N66" s="171"/>
      <c r="O66" s="312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73"/>
      <c r="AK66" s="73"/>
      <c r="AP66" s="39"/>
    </row>
    <row r="67" spans="7:42">
      <c r="G67" s="171"/>
      <c r="H67" s="171"/>
      <c r="J67" s="171"/>
      <c r="K67" s="171"/>
      <c r="L67" s="171"/>
      <c r="M67" s="171"/>
      <c r="N67" s="171"/>
      <c r="O67" s="312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73"/>
      <c r="AK67" s="73"/>
      <c r="AP67" s="43"/>
    </row>
    <row r="68" spans="7:42">
      <c r="G68" s="171"/>
      <c r="H68" s="171"/>
      <c r="J68" s="171"/>
      <c r="K68" s="171"/>
      <c r="L68" s="171"/>
      <c r="M68" s="171"/>
      <c r="N68" s="171"/>
      <c r="O68" s="312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73"/>
      <c r="AK68" s="73"/>
      <c r="AP68" s="39"/>
    </row>
    <row r="69" spans="7:42">
      <c r="G69" s="171"/>
      <c r="H69" s="171"/>
      <c r="J69" s="171"/>
      <c r="K69" s="171"/>
      <c r="L69" s="171"/>
      <c r="M69" s="171"/>
      <c r="N69" s="171"/>
      <c r="O69" s="312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73"/>
      <c r="AK69" s="73"/>
      <c r="AP69" s="43"/>
    </row>
    <row r="70" spans="7:42">
      <c r="G70" s="171"/>
      <c r="H70" s="171"/>
      <c r="J70" s="171"/>
      <c r="K70" s="171"/>
      <c r="L70" s="171"/>
      <c r="M70" s="171"/>
      <c r="N70" s="171"/>
      <c r="O70" s="312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73"/>
      <c r="AK70" s="73"/>
      <c r="AP70" s="39"/>
    </row>
    <row r="71" spans="7:42">
      <c r="G71" s="171"/>
      <c r="H71" s="171"/>
      <c r="J71" s="171"/>
      <c r="K71" s="171"/>
      <c r="L71" s="171"/>
      <c r="M71" s="171"/>
      <c r="N71" s="171"/>
      <c r="O71" s="312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73"/>
      <c r="AK71" s="73"/>
      <c r="AP71" s="43"/>
    </row>
    <row r="72" spans="7:42">
      <c r="G72" s="171"/>
      <c r="H72" s="171"/>
      <c r="J72" s="171"/>
      <c r="K72" s="171"/>
      <c r="L72" s="171"/>
      <c r="M72" s="171"/>
      <c r="N72" s="171"/>
      <c r="O72" s="312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73"/>
      <c r="AK72" s="73"/>
      <c r="AP72" s="39"/>
    </row>
    <row r="73" spans="7:42">
      <c r="G73" s="171"/>
      <c r="H73" s="171"/>
      <c r="J73" s="171"/>
      <c r="K73" s="171"/>
      <c r="L73" s="171"/>
      <c r="M73" s="171"/>
      <c r="N73" s="171"/>
      <c r="O73" s="312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73"/>
      <c r="AK73" s="73"/>
      <c r="AP73" s="43"/>
    </row>
    <row r="74" spans="7:42">
      <c r="G74" s="171"/>
      <c r="H74" s="171"/>
      <c r="J74" s="171"/>
      <c r="K74" s="171"/>
      <c r="L74" s="171"/>
      <c r="M74" s="171"/>
      <c r="N74" s="171"/>
      <c r="O74" s="312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73"/>
      <c r="AK74" s="73"/>
      <c r="AP74" s="39"/>
    </row>
    <row r="75" spans="7:42">
      <c r="G75" s="171"/>
      <c r="H75" s="171"/>
      <c r="J75" s="171"/>
      <c r="K75" s="171"/>
      <c r="L75" s="171"/>
      <c r="M75" s="171"/>
      <c r="N75" s="171"/>
      <c r="O75" s="312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73"/>
      <c r="AK75" s="73"/>
      <c r="AP75" s="43"/>
    </row>
    <row r="76" spans="7:42">
      <c r="G76" s="171"/>
      <c r="H76" s="171"/>
      <c r="J76" s="171"/>
      <c r="K76" s="171"/>
      <c r="L76" s="171"/>
      <c r="M76" s="171"/>
      <c r="N76" s="171"/>
      <c r="O76" s="312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73"/>
      <c r="AK76" s="73"/>
      <c r="AP76" s="39"/>
    </row>
    <row r="77" spans="7:42">
      <c r="G77" s="171"/>
      <c r="H77" s="171"/>
      <c r="J77" s="171"/>
      <c r="K77" s="171"/>
      <c r="L77" s="171"/>
      <c r="M77" s="171"/>
      <c r="N77" s="171"/>
      <c r="O77" s="312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73"/>
      <c r="AK77" s="73"/>
      <c r="AP77" s="43"/>
    </row>
    <row r="78" spans="7:42">
      <c r="G78" s="171"/>
      <c r="H78" s="171"/>
      <c r="J78" s="171"/>
      <c r="K78" s="171"/>
      <c r="L78" s="171"/>
      <c r="M78" s="171"/>
      <c r="N78" s="171"/>
      <c r="O78" s="312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73"/>
      <c r="AK78" s="73"/>
      <c r="AP78" s="39"/>
    </row>
    <row r="79" spans="7:42">
      <c r="G79" s="171"/>
      <c r="H79" s="171"/>
      <c r="J79" s="171"/>
      <c r="K79" s="171"/>
      <c r="L79" s="171"/>
      <c r="M79" s="171"/>
      <c r="N79" s="171"/>
      <c r="O79" s="312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73"/>
      <c r="AK79" s="73"/>
      <c r="AP79" s="43"/>
    </row>
    <row r="80" spans="7:42">
      <c r="G80" s="171"/>
      <c r="H80" s="171"/>
      <c r="J80" s="171"/>
      <c r="K80" s="171"/>
      <c r="L80" s="171"/>
      <c r="M80" s="171"/>
      <c r="N80" s="171"/>
      <c r="O80" s="312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73"/>
      <c r="AK80" s="73"/>
      <c r="AP80" s="39"/>
    </row>
    <row r="81" spans="7:42">
      <c r="G81" s="171"/>
      <c r="H81" s="171"/>
      <c r="J81" s="171"/>
      <c r="K81" s="171"/>
      <c r="L81" s="171"/>
      <c r="M81" s="171"/>
      <c r="N81" s="171"/>
      <c r="O81" s="312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73"/>
      <c r="AK81" s="73"/>
      <c r="AP81" s="43"/>
    </row>
    <row r="82" spans="7:42">
      <c r="G82" s="171"/>
      <c r="H82" s="171"/>
      <c r="J82" s="171"/>
      <c r="K82" s="171"/>
      <c r="L82" s="171"/>
      <c r="M82" s="171"/>
      <c r="N82" s="171"/>
      <c r="O82" s="312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73"/>
      <c r="AK82" s="73"/>
      <c r="AP82" s="39"/>
    </row>
    <row r="83" spans="7:42">
      <c r="G83" s="171"/>
      <c r="H83" s="171"/>
      <c r="J83" s="171"/>
      <c r="K83" s="171"/>
      <c r="L83" s="171"/>
      <c r="M83" s="171"/>
      <c r="N83" s="171"/>
      <c r="O83" s="312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73"/>
      <c r="AK83" s="73"/>
      <c r="AP83" s="43"/>
    </row>
    <row r="84" spans="7:42" ht="27" customHeight="1">
      <c r="G84" s="171"/>
      <c r="H84" s="171"/>
      <c r="J84" s="171"/>
      <c r="K84" s="171"/>
      <c r="L84" s="171"/>
      <c r="M84" s="171"/>
      <c r="N84" s="171"/>
      <c r="O84" s="312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73"/>
      <c r="AK84" s="73"/>
      <c r="AP84" s="39"/>
    </row>
    <row r="85" spans="7:42">
      <c r="G85" s="171"/>
      <c r="H85" s="171"/>
      <c r="J85" s="171"/>
      <c r="K85" s="171"/>
      <c r="L85" s="171"/>
      <c r="M85" s="171"/>
      <c r="N85" s="171"/>
      <c r="O85" s="312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73"/>
      <c r="AK85" s="73"/>
      <c r="AP85" s="43"/>
    </row>
    <row r="86" spans="7:42">
      <c r="G86" s="171"/>
      <c r="H86" s="171"/>
      <c r="J86" s="171"/>
      <c r="K86" s="171"/>
      <c r="L86" s="171"/>
      <c r="M86" s="171"/>
      <c r="N86" s="171"/>
      <c r="O86" s="312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73"/>
      <c r="AK86" s="73"/>
      <c r="AP86" s="39"/>
    </row>
    <row r="87" spans="7:42">
      <c r="AP87" s="43"/>
    </row>
    <row r="88" spans="7:42">
      <c r="AP88" s="39"/>
    </row>
    <row r="89" spans="7:42">
      <c r="AP89" s="43"/>
    </row>
    <row r="90" spans="7:42">
      <c r="AP90" s="39"/>
    </row>
    <row r="91" spans="7:42">
      <c r="AP91" s="43"/>
    </row>
    <row r="92" spans="7:42">
      <c r="AP92" s="39"/>
    </row>
    <row r="93" spans="7:42">
      <c r="AP93" s="43"/>
    </row>
    <row r="94" spans="7:42">
      <c r="AP94" s="39"/>
    </row>
    <row r="95" spans="7:42">
      <c r="AP95" s="43"/>
    </row>
    <row r="96" spans="7:42">
      <c r="AP96" s="39"/>
    </row>
    <row r="97" spans="42:42">
      <c r="AP97" s="43"/>
    </row>
    <row r="98" spans="42:42">
      <c r="AP98" s="39"/>
    </row>
    <row r="99" spans="42:42">
      <c r="AP99" s="43"/>
    </row>
    <row r="101" spans="42:42" ht="14.25" customHeight="1"/>
    <row r="173" ht="51" customHeight="1"/>
    <row r="245" ht="51.75" customHeight="1"/>
    <row r="246" ht="36" customHeight="1"/>
  </sheetData>
  <mergeCells count="1">
    <mergeCell ref="AN6:AO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indexed="30"/>
  </sheetPr>
  <dimension ref="A1:EO215"/>
  <sheetViews>
    <sheetView showGridLines="0" view="pageBreakPreview" zoomScaleNormal="130" zoomScaleSheetLayoutView="100" workbookViewId="0">
      <pane xSplit="3" ySplit="8" topLeftCell="H16" activePane="bottomRight" state="frozen"/>
      <selection pane="topRight" activeCell="D1" sqref="D1"/>
      <selection pane="bottomLeft" activeCell="A9" sqref="A9"/>
      <selection pane="bottomRight" activeCell="B2" sqref="B2"/>
    </sheetView>
  </sheetViews>
  <sheetFormatPr baseColWidth="10" defaultColWidth="9.109375" defaultRowHeight="13.2" outlineLevelRow="1" outlineLevelCol="1"/>
  <cols>
    <col min="1" max="1" width="2" style="71" customWidth="1"/>
    <col min="2" max="2" width="34.88671875" style="71" customWidth="1"/>
    <col min="3" max="3" width="10.21875" style="71" customWidth="1"/>
    <col min="4" max="6" width="10.109375" style="171" hidden="1" customWidth="1" outlineLevel="1"/>
    <col min="7" max="7" width="10.109375" style="73" hidden="1" customWidth="1" outlineLevel="1"/>
    <col min="8" max="8" width="10.109375" style="73" customWidth="1" collapsed="1"/>
    <col min="9" max="22" width="10.109375" style="171" customWidth="1"/>
    <col min="23" max="25" width="10.109375" style="73" customWidth="1"/>
    <col min="26" max="29" width="10.109375" style="72" customWidth="1"/>
    <col min="30" max="31" width="10.77734375" style="72" customWidth="1"/>
    <col min="32" max="32" width="5.5546875" style="71" customWidth="1"/>
    <col min="33" max="44" width="9.109375" style="74" customWidth="1" collapsed="1"/>
    <col min="45" max="46" width="9.109375" style="74" customWidth="1"/>
    <col min="47" max="47" width="9.109375" style="74" customWidth="1" collapsed="1"/>
    <col min="48" max="51" width="9.109375" style="74" customWidth="1"/>
    <col min="52" max="52" width="9.109375" style="74" customWidth="1" collapsed="1"/>
    <col min="53" max="55" width="9.109375" style="74" customWidth="1"/>
    <col min="56" max="56" width="9.109375" style="74" customWidth="1" collapsed="1"/>
    <col min="57" max="60" width="9.109375" style="74" customWidth="1"/>
    <col min="61" max="61" width="9.109375" style="74" customWidth="1" collapsed="1"/>
    <col min="62" max="62" width="9.109375" style="74" customWidth="1"/>
    <col min="63" max="63" width="9.109375" style="74" customWidth="1" collapsed="1"/>
    <col min="64" max="66" width="9.109375" style="74" customWidth="1"/>
    <col min="67" max="67" width="9.109375" style="74" customWidth="1" collapsed="1"/>
    <col min="68" max="68" width="9.109375" style="74" customWidth="1"/>
    <col min="69" max="69" width="9.109375" style="74" customWidth="1" collapsed="1"/>
    <col min="70" max="70" width="9.109375" style="74" customWidth="1"/>
    <col min="71" max="82" width="9.109375" style="74" customWidth="1" collapsed="1"/>
    <col min="83" max="83" width="9.109375" style="74" customWidth="1"/>
    <col min="84" max="128" width="9.109375" style="74" customWidth="1" collapsed="1"/>
    <col min="129" max="16384" width="9.109375" style="74"/>
  </cols>
  <sheetData>
    <row r="1" spans="1:53">
      <c r="AF1" s="74"/>
    </row>
    <row r="2" spans="1:53">
      <c r="AF2" s="74"/>
    </row>
    <row r="3" spans="1:53">
      <c r="AF3" s="74"/>
    </row>
    <row r="4" spans="1:53">
      <c r="AF4" s="74"/>
    </row>
    <row r="5" spans="1:53">
      <c r="AF5" s="74"/>
    </row>
    <row r="6" spans="1:53" s="57" customFormat="1" ht="15" customHeight="1" thickBot="1">
      <c r="A6" s="71"/>
      <c r="B6" s="55" t="s">
        <v>129</v>
      </c>
      <c r="C6" s="55"/>
      <c r="D6" s="164"/>
      <c r="E6" s="164"/>
      <c r="F6" s="164"/>
      <c r="G6" s="130"/>
      <c r="H6" s="130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30"/>
      <c r="X6" s="137"/>
      <c r="Y6" s="137"/>
      <c r="Z6" s="59"/>
      <c r="AA6" s="59"/>
      <c r="AB6" s="59"/>
      <c r="AC6" s="59"/>
      <c r="AD6" s="59"/>
      <c r="AE6" s="59"/>
      <c r="AF6" s="59"/>
      <c r="AG6" s="422"/>
      <c r="AH6" s="422"/>
      <c r="AI6" s="60"/>
      <c r="AJ6" s="60"/>
      <c r="AK6" s="61"/>
      <c r="AL6" s="61"/>
      <c r="AM6" s="62"/>
      <c r="AN6" s="61"/>
      <c r="AO6" s="61"/>
      <c r="AP6" s="63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s="45" customFormat="1" ht="15" customHeight="1">
      <c r="B7" s="93"/>
      <c r="C7" s="93"/>
      <c r="D7" s="196">
        <v>43921</v>
      </c>
      <c r="E7" s="196">
        <v>44012</v>
      </c>
      <c r="F7" s="274">
        <v>44104</v>
      </c>
      <c r="G7" s="196">
        <v>44196</v>
      </c>
      <c r="H7" s="196">
        <v>44286</v>
      </c>
      <c r="I7" s="196">
        <v>44377</v>
      </c>
      <c r="J7" s="196">
        <v>44469</v>
      </c>
      <c r="K7" s="196">
        <v>44561</v>
      </c>
      <c r="L7" s="196">
        <v>44651</v>
      </c>
      <c r="M7" s="196">
        <v>44742</v>
      </c>
      <c r="N7" s="196">
        <v>44834</v>
      </c>
      <c r="O7" s="196">
        <v>44926</v>
      </c>
      <c r="P7" s="196">
        <v>45016</v>
      </c>
      <c r="Q7" s="196">
        <v>45107</v>
      </c>
      <c r="R7" s="196">
        <v>45199</v>
      </c>
      <c r="S7" s="196">
        <v>45291</v>
      </c>
      <c r="T7" s="196">
        <v>45379</v>
      </c>
      <c r="U7" s="196">
        <v>45473</v>
      </c>
      <c r="V7" s="196">
        <v>45565</v>
      </c>
      <c r="W7" s="140">
        <v>45657</v>
      </c>
      <c r="X7" s="245"/>
      <c r="Y7" s="245"/>
      <c r="Z7" s="140"/>
      <c r="AA7" s="140"/>
      <c r="AB7" s="196"/>
      <c r="AC7" s="140"/>
      <c r="AD7" s="140"/>
      <c r="AE7" s="140"/>
      <c r="AF7" s="59"/>
      <c r="AG7" s="59"/>
      <c r="AH7" s="65"/>
      <c r="AI7" s="76"/>
      <c r="AJ7" s="77"/>
      <c r="AK7" s="76"/>
      <c r="AL7" s="76"/>
      <c r="AM7" s="76"/>
      <c r="AN7" s="76"/>
      <c r="AO7" s="77"/>
      <c r="AP7" s="76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</row>
    <row r="8" spans="1:53" s="59" customFormat="1" ht="3" customHeight="1" thickBot="1">
      <c r="B8" s="118"/>
      <c r="C8" s="118"/>
      <c r="D8" s="230"/>
      <c r="E8" s="272"/>
      <c r="F8" s="273"/>
      <c r="G8" s="273"/>
      <c r="H8" s="273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396"/>
      <c r="T8" s="272"/>
      <c r="U8" s="272"/>
      <c r="V8" s="272"/>
      <c r="W8" s="386"/>
      <c r="X8" s="250"/>
      <c r="Y8" s="250"/>
      <c r="Z8" s="168"/>
      <c r="AA8" s="168"/>
      <c r="AB8" s="168"/>
      <c r="AC8" s="168"/>
      <c r="AD8" s="168"/>
      <c r="AE8" s="168"/>
      <c r="AH8" s="65"/>
      <c r="AI8" s="76"/>
      <c r="AJ8" s="77"/>
      <c r="AK8" s="76"/>
      <c r="AL8" s="76"/>
      <c r="AM8" s="76"/>
      <c r="AN8" s="76"/>
      <c r="AO8" s="77"/>
      <c r="AP8" s="76"/>
    </row>
    <row r="9" spans="1:53" ht="13.8" hidden="1" outlineLevel="1" thickBot="1">
      <c r="B9" s="53" t="s">
        <v>139</v>
      </c>
      <c r="C9" s="53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163"/>
      <c r="Y9" s="163"/>
      <c r="Z9" s="304"/>
      <c r="AA9" s="71"/>
      <c r="AB9" s="71"/>
      <c r="AI9" s="43"/>
    </row>
    <row r="10" spans="1:53" hidden="1" outlineLevel="1">
      <c r="B10" s="46" t="s">
        <v>57</v>
      </c>
      <c r="C10" s="46" t="s">
        <v>16</v>
      </c>
      <c r="D10" s="169"/>
      <c r="E10" s="169"/>
      <c r="F10" s="169"/>
      <c r="G10" s="169"/>
      <c r="H10" s="169">
        <v>3390.9059999999995</v>
      </c>
      <c r="I10" s="169">
        <v>3390.9059999999995</v>
      </c>
      <c r="J10" s="169">
        <v>5427.6640757041932</v>
      </c>
      <c r="K10" s="169">
        <v>5898.1595352287923</v>
      </c>
      <c r="L10" s="169">
        <v>9258.0860440252327</v>
      </c>
      <c r="M10" s="169">
        <v>10719.586133541656</v>
      </c>
      <c r="N10" s="169">
        <v>12670.551135583704</v>
      </c>
      <c r="O10" s="169">
        <v>16695</v>
      </c>
      <c r="P10" s="169">
        <v>19336.282495530199</v>
      </c>
      <c r="Q10" s="169">
        <v>22024.305996975272</v>
      </c>
      <c r="R10" s="169">
        <v>23360.473587006458</v>
      </c>
      <c r="S10" s="169">
        <v>24972.2332122556</v>
      </c>
      <c r="T10" s="169"/>
      <c r="U10" s="169"/>
      <c r="V10" s="169"/>
      <c r="W10" s="169"/>
      <c r="X10" s="173"/>
      <c r="Y10" s="173"/>
      <c r="Z10" s="71"/>
      <c r="AA10" s="71"/>
      <c r="AB10" s="71"/>
      <c r="AI10" s="43"/>
    </row>
    <row r="11" spans="1:53" hidden="1" outlineLevel="1">
      <c r="B11" s="49" t="s">
        <v>58</v>
      </c>
      <c r="C11" s="49" t="s">
        <v>16</v>
      </c>
      <c r="D11" s="229"/>
      <c r="E11" s="229"/>
      <c r="F11" s="229"/>
      <c r="G11" s="229"/>
      <c r="H11" s="229">
        <v>22130.560894736798</v>
      </c>
      <c r="I11" s="229">
        <v>22130.560894736798</v>
      </c>
      <c r="J11" s="229">
        <v>20093.802819032608</v>
      </c>
      <c r="K11" s="229">
        <v>19609.130209611561</v>
      </c>
      <c r="L11" s="229">
        <v>16249.203700815124</v>
      </c>
      <c r="M11" s="229">
        <v>14787.703611298701</v>
      </c>
      <c r="N11" s="229">
        <v>13136.738609256652</v>
      </c>
      <c r="O11" s="229">
        <v>8793</v>
      </c>
      <c r="P11" s="229">
        <v>5892.2015546837574</v>
      </c>
      <c r="Q11" s="229">
        <v>3090.3058931402506</v>
      </c>
      <c r="R11" s="229">
        <v>1003.7622991150515</v>
      </c>
      <c r="S11" s="229">
        <v>0</v>
      </c>
      <c r="T11" s="229"/>
      <c r="U11" s="229"/>
      <c r="V11" s="229"/>
      <c r="W11" s="229"/>
      <c r="X11" s="173"/>
      <c r="Y11" s="173"/>
      <c r="Z11" s="71"/>
      <c r="AA11" s="71"/>
      <c r="AB11" s="71"/>
      <c r="AI11" s="43"/>
    </row>
    <row r="12" spans="1:53" hidden="1" outlineLevel="1">
      <c r="B12" s="49" t="s">
        <v>73</v>
      </c>
      <c r="C12" s="49" t="s">
        <v>16</v>
      </c>
      <c r="D12" s="229"/>
      <c r="E12" s="229"/>
      <c r="F12" s="229"/>
      <c r="G12" s="229"/>
      <c r="H12" s="229">
        <v>25521.466894736801</v>
      </c>
      <c r="I12" s="229">
        <v>25521.466894736801</v>
      </c>
      <c r="J12" s="229">
        <v>25521.466894736801</v>
      </c>
      <c r="K12" s="229">
        <v>25507.289744840356</v>
      </c>
      <c r="L12" s="229">
        <v>25507.289744840356</v>
      </c>
      <c r="M12" s="229">
        <v>25507.289744840356</v>
      </c>
      <c r="N12" s="229">
        <v>25807.289744840356</v>
      </c>
      <c r="O12" s="229">
        <v>25488</v>
      </c>
      <c r="P12" s="229">
        <v>25228.48405021396</v>
      </c>
      <c r="Q12" s="229">
        <v>25114.611890115524</v>
      </c>
      <c r="R12" s="229">
        <v>24364.235886121507</v>
      </c>
      <c r="S12" s="229">
        <v>24972.233212255607</v>
      </c>
      <c r="T12" s="229"/>
      <c r="U12" s="229"/>
      <c r="V12" s="229"/>
      <c r="W12" s="229"/>
      <c r="X12" s="173"/>
      <c r="Y12" s="173"/>
      <c r="Z12" s="71"/>
      <c r="AA12" s="71"/>
      <c r="AB12" s="71"/>
      <c r="AI12" s="43"/>
    </row>
    <row r="13" spans="1:53" hidden="1" outlineLevel="1">
      <c r="B13" s="49" t="s">
        <v>59</v>
      </c>
      <c r="C13" s="49" t="s">
        <v>60</v>
      </c>
      <c r="D13" s="161"/>
      <c r="E13" s="161"/>
      <c r="F13" s="161"/>
      <c r="G13" s="161"/>
      <c r="H13" s="161">
        <v>55.0874669660557</v>
      </c>
      <c r="I13" s="161">
        <v>55.107833605531972</v>
      </c>
      <c r="J13" s="161">
        <v>60.872532956204893</v>
      </c>
      <c r="K13" s="161">
        <v>66.744164423875375</v>
      </c>
      <c r="L13" s="161">
        <v>94.081445531972008</v>
      </c>
      <c r="M13" s="161">
        <v>115.52056328025499</v>
      </c>
      <c r="N13" s="161">
        <v>177.84185797695696</v>
      </c>
      <c r="O13" s="161">
        <v>198.2</v>
      </c>
      <c r="P13" s="161">
        <v>188.22439832374414</v>
      </c>
      <c r="Q13" s="161">
        <v>176.79117907080712</v>
      </c>
      <c r="R13" s="161">
        <v>173.23252570610245</v>
      </c>
      <c r="S13" s="161">
        <v>167.1</v>
      </c>
      <c r="T13" s="161"/>
      <c r="U13" s="161"/>
      <c r="V13" s="161"/>
      <c r="W13" s="161"/>
      <c r="X13" s="163"/>
      <c r="Y13" s="163"/>
      <c r="Z13" s="71"/>
      <c r="AA13" s="71"/>
      <c r="AB13" s="71"/>
      <c r="AI13" s="43"/>
    </row>
    <row r="14" spans="1:53" hidden="1" outlineLevel="1">
      <c r="B14" s="49" t="s">
        <v>71</v>
      </c>
      <c r="C14" s="49" t="s">
        <v>15</v>
      </c>
      <c r="D14" s="161"/>
      <c r="E14" s="161"/>
      <c r="F14" s="161"/>
      <c r="G14" s="161"/>
      <c r="H14" s="161">
        <v>13.2864855064397</v>
      </c>
      <c r="I14" s="161">
        <v>13.286485506439655</v>
      </c>
      <c r="J14" s="161">
        <v>21.267053724186681</v>
      </c>
      <c r="K14" s="161">
        <v>23.123427044701518</v>
      </c>
      <c r="L14" s="161">
        <v>36.295843802448545</v>
      </c>
      <c r="M14" s="161">
        <v>42.02557872974343</v>
      </c>
      <c r="N14" s="161">
        <v>49.096791103827258</v>
      </c>
      <c r="O14" s="161">
        <v>65.5025088482965</v>
      </c>
      <c r="P14" s="161">
        <v>76.644646808916008</v>
      </c>
      <c r="Q14" s="161">
        <v>87.695187539981376</v>
      </c>
      <c r="R14" s="161">
        <v>95.880181493043182</v>
      </c>
      <c r="S14" s="161">
        <v>100</v>
      </c>
      <c r="T14" s="161"/>
      <c r="U14" s="161"/>
      <c r="V14" s="161"/>
      <c r="W14" s="161"/>
      <c r="X14" s="163"/>
      <c r="Y14" s="163"/>
      <c r="Z14" s="71"/>
      <c r="AA14" s="71"/>
      <c r="AB14" s="71"/>
      <c r="AI14" s="43"/>
    </row>
    <row r="15" spans="1:53" hidden="1" outlineLevel="1">
      <c r="B15" s="280" t="s">
        <v>137</v>
      </c>
      <c r="C15" s="280" t="s">
        <v>16</v>
      </c>
      <c r="D15" s="280"/>
      <c r="E15" s="280"/>
      <c r="F15" s="280"/>
      <c r="G15" s="280"/>
      <c r="H15" s="280"/>
      <c r="I15" s="280"/>
      <c r="J15" s="280">
        <v>1752</v>
      </c>
      <c r="K15" s="288">
        <v>1752</v>
      </c>
      <c r="L15" s="288">
        <v>1752</v>
      </c>
      <c r="M15" s="288">
        <v>1752</v>
      </c>
      <c r="N15" s="280">
        <v>1752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/>
      <c r="U15" s="288"/>
      <c r="V15" s="288"/>
      <c r="W15" s="288"/>
      <c r="X15" s="287"/>
      <c r="Y15" s="287"/>
      <c r="AI15" s="39"/>
    </row>
    <row r="16" spans="1:53" ht="13.8" collapsed="1" thickBot="1">
      <c r="B16" s="287"/>
      <c r="C16" s="287"/>
      <c r="D16" s="287"/>
      <c r="E16" s="287"/>
      <c r="F16" s="287"/>
      <c r="G16" s="287"/>
      <c r="H16" s="287"/>
      <c r="I16" s="287"/>
      <c r="J16" s="287"/>
      <c r="K16" s="289"/>
      <c r="L16" s="289"/>
      <c r="M16" s="289"/>
      <c r="N16" s="287"/>
      <c r="O16" s="289"/>
      <c r="P16" s="289"/>
      <c r="Q16" s="289"/>
      <c r="R16" s="289"/>
      <c r="S16" s="289"/>
      <c r="T16" s="289"/>
      <c r="U16" s="289"/>
      <c r="V16" s="289"/>
      <c r="W16" s="289"/>
      <c r="X16" s="287"/>
      <c r="Y16" s="287"/>
      <c r="AI16" s="39"/>
    </row>
    <row r="17" spans="2:35" ht="13.8" thickBot="1">
      <c r="B17" s="53" t="s">
        <v>143</v>
      </c>
      <c r="C17" s="53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163"/>
      <c r="Y17" s="287"/>
      <c r="AI17" s="39"/>
    </row>
    <row r="18" spans="2:35">
      <c r="B18" s="46" t="s">
        <v>57</v>
      </c>
      <c r="C18" s="46" t="s">
        <v>16</v>
      </c>
      <c r="D18" s="169"/>
      <c r="E18" s="169"/>
      <c r="F18" s="169"/>
      <c r="G18" s="169"/>
      <c r="H18" s="169"/>
      <c r="I18" s="169"/>
      <c r="J18" s="169"/>
      <c r="K18" s="169"/>
      <c r="L18" s="169">
        <v>5500.3739999999998</v>
      </c>
      <c r="M18" s="169">
        <v>5500.3739999999998</v>
      </c>
      <c r="N18" s="169">
        <v>6180.5461376664653</v>
      </c>
      <c r="O18" s="169">
        <v>6574.8186347975761</v>
      </c>
      <c r="P18" s="169">
        <v>9994.9611224546497</v>
      </c>
      <c r="Q18" s="169">
        <v>11303.972819884828</v>
      </c>
      <c r="R18" s="169">
        <v>12989.055192243153</v>
      </c>
      <c r="S18" s="169">
        <v>16862.356069776997</v>
      </c>
      <c r="T18" s="169">
        <v>20860.407305246245</v>
      </c>
      <c r="U18" s="169">
        <v>23978.345417064313</v>
      </c>
      <c r="V18" s="169">
        <v>25993.779691295444</v>
      </c>
      <c r="W18" s="169">
        <v>27777.07167042308</v>
      </c>
      <c r="X18" s="173"/>
      <c r="Y18" s="287"/>
      <c r="AI18" s="39"/>
    </row>
    <row r="19" spans="2:35">
      <c r="B19" s="49" t="s">
        <v>58</v>
      </c>
      <c r="C19" s="49" t="s">
        <v>16</v>
      </c>
      <c r="D19" s="229"/>
      <c r="E19" s="229"/>
      <c r="F19" s="229"/>
      <c r="G19" s="229"/>
      <c r="H19" s="229"/>
      <c r="I19" s="229"/>
      <c r="J19" s="229"/>
      <c r="K19" s="229"/>
      <c r="L19" s="229">
        <v>20128.67519383469</v>
      </c>
      <c r="M19" s="229">
        <v>20128.67519383469</v>
      </c>
      <c r="N19" s="229">
        <v>19448.503056168229</v>
      </c>
      <c r="O19" s="229">
        <v>18958.142280421209</v>
      </c>
      <c r="P19" s="229">
        <v>15537.999792764131</v>
      </c>
      <c r="Q19" s="229">
        <v>14228.988095333953</v>
      </c>
      <c r="R19" s="229">
        <v>12543.905722975629</v>
      </c>
      <c r="S19" s="229">
        <v>8673.5663134632523</v>
      </c>
      <c r="T19" s="229">
        <v>6107.2201977570858</v>
      </c>
      <c r="U19" s="229">
        <v>3231.0240956445541</v>
      </c>
      <c r="V19" s="229">
        <v>1032.1890702559258</v>
      </c>
      <c r="W19" s="229">
        <v>0</v>
      </c>
      <c r="X19" s="173"/>
      <c r="Y19" s="287"/>
      <c r="AI19" s="39"/>
    </row>
    <row r="20" spans="2:35">
      <c r="B20" s="49" t="s">
        <v>73</v>
      </c>
      <c r="C20" s="49" t="s">
        <v>16</v>
      </c>
      <c r="D20" s="229"/>
      <c r="E20" s="229"/>
      <c r="F20" s="229"/>
      <c r="G20" s="229"/>
      <c r="H20" s="229"/>
      <c r="I20" s="229"/>
      <c r="J20" s="229"/>
      <c r="K20" s="229"/>
      <c r="L20" s="229">
        <v>25629.049193834697</v>
      </c>
      <c r="M20" s="229">
        <v>25629.049193834697</v>
      </c>
      <c r="N20" s="229">
        <v>25629.049193834697</v>
      </c>
      <c r="O20" s="229">
        <v>25532.960915218784</v>
      </c>
      <c r="P20" s="229">
        <v>25532.960915218784</v>
      </c>
      <c r="Q20" s="229">
        <v>25532.960915218784</v>
      </c>
      <c r="R20" s="229">
        <v>25532.960915218784</v>
      </c>
      <c r="S20" s="229">
        <v>25535.922383240249</v>
      </c>
      <c r="T20" s="229">
        <v>26967.627503003332</v>
      </c>
      <c r="U20" s="229">
        <v>27209.369512708869</v>
      </c>
      <c r="V20" s="229">
        <v>27025.968761551369</v>
      </c>
      <c r="W20" s="229">
        <v>27777.339167881481</v>
      </c>
      <c r="X20" s="173"/>
      <c r="Y20" s="287"/>
      <c r="AI20" s="39"/>
    </row>
    <row r="21" spans="2:35">
      <c r="B21" s="49" t="s">
        <v>59</v>
      </c>
      <c r="C21" s="49" t="s">
        <v>60</v>
      </c>
      <c r="D21" s="161"/>
      <c r="E21" s="161"/>
      <c r="F21" s="161"/>
      <c r="G21" s="161"/>
      <c r="H21" s="161"/>
      <c r="I21" s="161"/>
      <c r="J21" s="161"/>
      <c r="K21" s="161"/>
      <c r="L21" s="161">
        <v>97.818892555306235</v>
      </c>
      <c r="M21" s="161">
        <v>101.55408420227424</v>
      </c>
      <c r="N21" s="161">
        <v>131.36255475770457</v>
      </c>
      <c r="O21" s="161">
        <v>144.54793087983575</v>
      </c>
      <c r="P21" s="161">
        <v>156.0143823929258</v>
      </c>
      <c r="Q21" s="161">
        <v>155.639950960671</v>
      </c>
      <c r="R21" s="161">
        <v>151.80842672669419</v>
      </c>
      <c r="S21" s="161">
        <v>142.78732216885413</v>
      </c>
      <c r="T21" s="161">
        <v>129.5032113612628</v>
      </c>
      <c r="U21" s="161">
        <v>122.97418560181568</v>
      </c>
      <c r="V21" s="161">
        <v>118.36850097455651</v>
      </c>
      <c r="W21" s="161">
        <v>117.98309934037208</v>
      </c>
      <c r="X21" s="163"/>
      <c r="Y21" s="287"/>
      <c r="AI21" s="39"/>
    </row>
    <row r="22" spans="2:35">
      <c r="B22" s="49" t="s">
        <v>71</v>
      </c>
      <c r="C22" s="49" t="s">
        <v>15</v>
      </c>
      <c r="D22" s="161"/>
      <c r="E22" s="161"/>
      <c r="F22" s="161"/>
      <c r="G22" s="161"/>
      <c r="H22" s="161"/>
      <c r="I22" s="161"/>
      <c r="J22" s="161"/>
      <c r="K22" s="161"/>
      <c r="L22" s="161">
        <v>21.461482860328527</v>
      </c>
      <c r="M22" s="161">
        <v>21.461482860328527</v>
      </c>
      <c r="N22" s="161">
        <v>24.115393789767481</v>
      </c>
      <c r="O22" s="161">
        <v>25.750318016892003</v>
      </c>
      <c r="P22" s="161">
        <v>39.145327311010007</v>
      </c>
      <c r="Q22" s="161">
        <v>44.27207975377096</v>
      </c>
      <c r="R22" s="161">
        <v>50.871715330520473</v>
      </c>
      <c r="S22" s="161">
        <v>66.033863264105577</v>
      </c>
      <c r="T22" s="161">
        <v>77.353513218480416</v>
      </c>
      <c r="U22" s="161">
        <v>88.125325380525936</v>
      </c>
      <c r="V22" s="161">
        <v>96.180750894212636</v>
      </c>
      <c r="W22" s="161">
        <v>100</v>
      </c>
      <c r="X22" s="163"/>
      <c r="Y22" s="287"/>
      <c r="AI22" s="39"/>
    </row>
    <row r="23" spans="2:35">
      <c r="B23" s="280" t="s">
        <v>137</v>
      </c>
      <c r="C23" s="280" t="s">
        <v>16</v>
      </c>
      <c r="D23" s="280"/>
      <c r="E23" s="280"/>
      <c r="F23" s="280"/>
      <c r="G23" s="280"/>
      <c r="H23" s="280"/>
      <c r="I23" s="280"/>
      <c r="J23" s="280"/>
      <c r="K23" s="288"/>
      <c r="L23" s="288">
        <v>1756.8</v>
      </c>
      <c r="M23" s="288">
        <v>1756.8</v>
      </c>
      <c r="N23" s="280">
        <v>1756.8</v>
      </c>
      <c r="O23" s="288">
        <v>1756.8</v>
      </c>
      <c r="P23" s="288">
        <v>1756.8</v>
      </c>
      <c r="Q23" s="288">
        <v>1756.8</v>
      </c>
      <c r="R23" s="288">
        <v>1756.8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7"/>
      <c r="Y23" s="287"/>
      <c r="AI23" s="39"/>
    </row>
    <row r="24" spans="2:35" ht="13.8" thickBot="1">
      <c r="B24" s="287"/>
      <c r="C24" s="287"/>
      <c r="D24" s="287"/>
      <c r="E24" s="287"/>
      <c r="F24" s="287"/>
      <c r="G24" s="287"/>
      <c r="H24" s="287"/>
      <c r="I24" s="287"/>
      <c r="J24" s="287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7"/>
      <c r="Y24" s="287"/>
      <c r="AI24" s="39"/>
    </row>
    <row r="25" spans="2:35" ht="13.8" thickBot="1">
      <c r="B25" s="53" t="s">
        <v>181</v>
      </c>
      <c r="C25" s="53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87"/>
      <c r="Y25" s="287"/>
      <c r="AI25" s="39"/>
    </row>
    <row r="26" spans="2:35">
      <c r="B26" s="46" t="s">
        <v>57</v>
      </c>
      <c r="C26" s="46" t="s">
        <v>16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>
        <v>8473.7512000000006</v>
      </c>
      <c r="Q26" s="169">
        <v>9532.9671999999991</v>
      </c>
      <c r="R26" s="169">
        <v>9787.2726083686684</v>
      </c>
      <c r="S26" s="169">
        <v>10316.962536830933</v>
      </c>
      <c r="T26" s="169">
        <v>11493.116413764279</v>
      </c>
      <c r="U26" s="169">
        <v>13153.60761455393</v>
      </c>
      <c r="V26" s="169">
        <v>14622.003825862072</v>
      </c>
      <c r="W26" s="169">
        <v>16858.294163922295</v>
      </c>
      <c r="X26" s="287"/>
      <c r="Y26" s="287"/>
      <c r="AI26" s="39"/>
    </row>
    <row r="27" spans="2:35">
      <c r="B27" s="49" t="s">
        <v>58</v>
      </c>
      <c r="C27" s="49" t="s">
        <v>16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>
        <v>17153.946351757528</v>
      </c>
      <c r="Q27" s="229">
        <v>16094.730351757529</v>
      </c>
      <c r="R27" s="229">
        <v>15840.424943388862</v>
      </c>
      <c r="S27" s="229">
        <v>15303.002900545702</v>
      </c>
      <c r="T27" s="229">
        <v>14126.849024612355</v>
      </c>
      <c r="U27" s="229">
        <v>12466.357823822704</v>
      </c>
      <c r="V27" s="229">
        <v>10966.842661668652</v>
      </c>
      <c r="W27" s="229">
        <v>8701</v>
      </c>
      <c r="X27" s="287"/>
      <c r="Y27" s="287"/>
      <c r="AI27" s="39"/>
    </row>
    <row r="28" spans="2:35">
      <c r="B28" s="49" t="s">
        <v>73</v>
      </c>
      <c r="C28" s="49" t="s">
        <v>16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>
        <v>25627.697551757527</v>
      </c>
      <c r="Q28" s="229">
        <v>25627.697551757527</v>
      </c>
      <c r="R28" s="229">
        <v>25627.697551757527</v>
      </c>
      <c r="S28" s="229">
        <v>25619.965437376632</v>
      </c>
      <c r="T28" s="229">
        <v>25619.965438376632</v>
      </c>
      <c r="U28" s="229">
        <v>25619.965438376632</v>
      </c>
      <c r="V28" s="229">
        <v>25588.846487530722</v>
      </c>
      <c r="W28" s="229">
        <v>25559</v>
      </c>
      <c r="X28" s="287"/>
      <c r="Y28" s="287"/>
      <c r="AI28" s="39"/>
    </row>
    <row r="29" spans="2:35">
      <c r="B29" s="49" t="s">
        <v>59</v>
      </c>
      <c r="C29" s="49" t="s">
        <v>60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>
        <v>141.1344138047975</v>
      </c>
      <c r="Q29" s="161">
        <v>140.74270418329982</v>
      </c>
      <c r="R29" s="161">
        <v>138.34041318841852</v>
      </c>
      <c r="S29" s="161">
        <v>131.1614822970476</v>
      </c>
      <c r="T29" s="161">
        <v>126.61695806868967</v>
      </c>
      <c r="U29" s="161">
        <v>121.89896476589314</v>
      </c>
      <c r="V29" s="161">
        <v>119.8135371868869</v>
      </c>
      <c r="W29" s="161">
        <v>117.50313218968211</v>
      </c>
      <c r="X29" s="287"/>
      <c r="Y29" s="287"/>
      <c r="AI29" s="39"/>
    </row>
    <row r="30" spans="2:35">
      <c r="B30" s="49" t="s">
        <v>71</v>
      </c>
      <c r="C30" s="49" t="s">
        <v>15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>
        <v>33.064816622275451</v>
      </c>
      <c r="Q30" s="161">
        <v>37.197907384177931</v>
      </c>
      <c r="R30" s="161">
        <v>38.190214273453002</v>
      </c>
      <c r="S30" s="161">
        <v>40.269228941970589</v>
      </c>
      <c r="T30" s="161">
        <v>44.859999680360701</v>
      </c>
      <c r="U30" s="161">
        <v>51.341238715532697</v>
      </c>
      <c r="V30" s="161">
        <v>57.14209834736895</v>
      </c>
      <c r="W30" s="161">
        <v>65.958744155949603</v>
      </c>
      <c r="X30" s="287"/>
      <c r="Y30" s="287"/>
      <c r="AI30" s="39"/>
    </row>
    <row r="31" spans="2:35">
      <c r="B31" s="280" t="s">
        <v>137</v>
      </c>
      <c r="C31" s="280" t="s">
        <v>16</v>
      </c>
      <c r="D31" s="280"/>
      <c r="E31" s="280"/>
      <c r="F31" s="280"/>
      <c r="G31" s="280"/>
      <c r="H31" s="280"/>
      <c r="I31" s="280"/>
      <c r="J31" s="280"/>
      <c r="K31" s="288"/>
      <c r="L31" s="288"/>
      <c r="M31" s="288"/>
      <c r="N31" s="280"/>
      <c r="O31" s="288"/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7"/>
      <c r="Y31" s="287"/>
      <c r="AI31" s="39"/>
    </row>
    <row r="32" spans="2:35" ht="13.8" thickBot="1">
      <c r="B32" s="287"/>
      <c r="C32" s="287"/>
      <c r="D32" s="287"/>
      <c r="E32" s="287"/>
      <c r="F32" s="287"/>
      <c r="G32" s="287"/>
      <c r="H32" s="287"/>
      <c r="I32" s="287"/>
      <c r="J32" s="287"/>
      <c r="K32" s="289"/>
      <c r="L32" s="289"/>
      <c r="M32" s="289"/>
      <c r="N32" s="287"/>
      <c r="O32" s="289"/>
      <c r="P32" s="289"/>
      <c r="Q32" s="289"/>
      <c r="R32" s="289"/>
      <c r="S32" s="289"/>
      <c r="T32" s="289"/>
      <c r="U32" s="289"/>
      <c r="V32" s="289"/>
      <c r="W32" s="289"/>
      <c r="X32" s="287"/>
      <c r="Y32" s="287"/>
      <c r="AI32" s="39"/>
    </row>
    <row r="33" spans="2:35" ht="13.8" thickBot="1">
      <c r="B33" s="53" t="s">
        <v>191</v>
      </c>
      <c r="C33" s="53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87"/>
      <c r="Y33" s="287"/>
      <c r="AI33" s="39"/>
    </row>
    <row r="34" spans="2:35">
      <c r="B34" s="46" t="s">
        <v>57</v>
      </c>
      <c r="C34" s="46" t="s">
        <v>16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>
        <v>8224.1452010000012</v>
      </c>
      <c r="U34" s="169">
        <v>8508.9259993806827</v>
      </c>
      <c r="V34" s="169">
        <v>9362.5572864545466</v>
      </c>
      <c r="W34" s="169">
        <v>9847.5165967600005</v>
      </c>
      <c r="X34" s="287"/>
      <c r="Y34" s="287"/>
      <c r="AI34" s="39"/>
    </row>
    <row r="35" spans="2:35">
      <c r="B35" s="49" t="s">
        <v>58</v>
      </c>
      <c r="C35" s="49" t="s">
        <v>16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>
        <v>17480.280551947413</v>
      </c>
      <c r="U35" s="229">
        <v>17195.499753566728</v>
      </c>
      <c r="V35" s="229">
        <v>16291.650412317802</v>
      </c>
      <c r="W35" s="229">
        <v>15806.691102012352</v>
      </c>
      <c r="X35" s="287"/>
      <c r="Y35" s="287"/>
      <c r="AI35" s="39"/>
    </row>
    <row r="36" spans="2:35">
      <c r="B36" s="49" t="s">
        <v>73</v>
      </c>
      <c r="C36" s="49" t="s">
        <v>16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>
        <v>25704.425752947413</v>
      </c>
      <c r="U36" s="229">
        <v>25704.425752947413</v>
      </c>
      <c r="V36" s="229">
        <v>25654.207698772345</v>
      </c>
      <c r="W36" s="229">
        <v>25654.207698772349</v>
      </c>
      <c r="X36" s="287"/>
      <c r="Y36" s="287"/>
      <c r="AI36" s="39"/>
    </row>
    <row r="37" spans="2:35">
      <c r="B37" s="49" t="s">
        <v>59</v>
      </c>
      <c r="C37" s="49" t="s">
        <v>60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>
        <v>79.419370177564673</v>
      </c>
      <c r="U37" s="161">
        <v>78.664972389458015</v>
      </c>
      <c r="V37" s="161">
        <v>79.299500916005314</v>
      </c>
      <c r="W37" s="161">
        <v>79.311153786211705</v>
      </c>
      <c r="X37" s="287"/>
      <c r="Y37" s="287"/>
      <c r="AI37" s="39"/>
    </row>
    <row r="38" spans="2:35">
      <c r="B38" s="49" t="s">
        <v>71</v>
      </c>
      <c r="C38" s="49" t="s">
        <v>15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>
        <v>31.995055170827829</v>
      </c>
      <c r="U38" s="161">
        <v>33.102960872039702</v>
      </c>
      <c r="V38" s="161">
        <v>36.495211219883366</v>
      </c>
      <c r="W38" s="161">
        <v>38.385580690653107</v>
      </c>
      <c r="X38" s="287"/>
      <c r="Y38" s="287"/>
      <c r="AI38" s="39"/>
    </row>
    <row r="39" spans="2:35">
      <c r="B39" s="280" t="s">
        <v>137</v>
      </c>
      <c r="C39" s="280" t="s">
        <v>16</v>
      </c>
      <c r="D39" s="280"/>
      <c r="E39" s="280"/>
      <c r="F39" s="280"/>
      <c r="G39" s="280"/>
      <c r="H39" s="280"/>
      <c r="I39" s="280"/>
      <c r="J39" s="280"/>
      <c r="K39" s="288"/>
      <c r="L39" s="288"/>
      <c r="M39" s="288"/>
      <c r="N39" s="280"/>
      <c r="O39" s="288"/>
      <c r="P39" s="288"/>
      <c r="Q39" s="288"/>
      <c r="R39" s="288"/>
      <c r="S39" s="288"/>
      <c r="T39" s="288">
        <v>0</v>
      </c>
      <c r="U39" s="288">
        <v>0</v>
      </c>
      <c r="V39" s="288">
        <v>0</v>
      </c>
      <c r="W39" s="288">
        <v>0</v>
      </c>
      <c r="X39" s="287"/>
      <c r="Y39" s="287"/>
      <c r="AI39" s="39"/>
    </row>
    <row r="40" spans="2:35">
      <c r="B40" s="287"/>
      <c r="C40" s="287"/>
      <c r="D40" s="287"/>
      <c r="E40" s="287"/>
      <c r="F40" s="287"/>
      <c r="G40" s="287"/>
      <c r="H40" s="287"/>
      <c r="I40" s="287"/>
      <c r="J40" s="287"/>
      <c r="K40" s="289"/>
      <c r="L40" s="289"/>
      <c r="M40" s="289"/>
      <c r="N40" s="287"/>
      <c r="O40" s="289"/>
      <c r="P40" s="289"/>
      <c r="Q40" s="289"/>
      <c r="R40" s="289"/>
      <c r="S40" s="289"/>
      <c r="T40" s="289"/>
      <c r="U40" s="289"/>
      <c r="V40" s="289"/>
      <c r="W40" s="289"/>
      <c r="X40" s="287"/>
      <c r="Y40" s="287"/>
      <c r="AI40" s="39"/>
    </row>
    <row r="41" spans="2:35">
      <c r="B41" s="287"/>
      <c r="C41" s="287"/>
      <c r="D41" s="287"/>
      <c r="E41" s="287"/>
      <c r="F41" s="287"/>
      <c r="G41" s="287"/>
      <c r="H41" s="287"/>
      <c r="I41" s="287"/>
      <c r="J41" s="287"/>
      <c r="K41" s="289"/>
      <c r="L41" s="289"/>
      <c r="M41" s="289"/>
      <c r="N41" s="287"/>
      <c r="O41" s="289"/>
      <c r="P41" s="289"/>
      <c r="Q41" s="289"/>
      <c r="R41" s="289"/>
      <c r="S41" s="289"/>
      <c r="T41" s="289"/>
      <c r="U41" s="289"/>
      <c r="V41" s="289"/>
      <c r="W41" s="289"/>
      <c r="X41" s="287"/>
      <c r="Y41" s="287"/>
      <c r="AI41" s="39"/>
    </row>
    <row r="42" spans="2:35">
      <c r="AI42" s="43"/>
    </row>
    <row r="43" spans="2:35">
      <c r="AI43" s="39"/>
    </row>
    <row r="44" spans="2:35">
      <c r="AI44" s="43"/>
    </row>
    <row r="45" spans="2:35">
      <c r="AI45" s="39"/>
    </row>
    <row r="46" spans="2:35">
      <c r="AI46" s="43"/>
    </row>
    <row r="47" spans="2:35">
      <c r="AI47" s="39"/>
    </row>
    <row r="48" spans="2:35">
      <c r="AI48" s="43"/>
    </row>
    <row r="49" spans="35:35">
      <c r="AI49" s="39"/>
    </row>
    <row r="50" spans="35:35">
      <c r="AI50" s="43"/>
    </row>
    <row r="51" spans="35:35">
      <c r="AI51" s="39"/>
    </row>
    <row r="52" spans="35:35">
      <c r="AI52" s="43"/>
    </row>
    <row r="53" spans="35:35" ht="27" customHeight="1">
      <c r="AI53" s="39"/>
    </row>
    <row r="54" spans="35:35">
      <c r="AI54" s="43"/>
    </row>
    <row r="55" spans="35:35">
      <c r="AI55" s="39"/>
    </row>
    <row r="56" spans="35:35">
      <c r="AI56" s="43"/>
    </row>
    <row r="57" spans="35:35">
      <c r="AI57" s="39"/>
    </row>
    <row r="58" spans="35:35">
      <c r="AI58" s="43"/>
    </row>
    <row r="59" spans="35:35">
      <c r="AI59" s="39"/>
    </row>
    <row r="60" spans="35:35">
      <c r="AI60" s="43"/>
    </row>
    <row r="61" spans="35:35">
      <c r="AI61" s="39"/>
    </row>
    <row r="62" spans="35:35">
      <c r="AI62" s="43"/>
    </row>
    <row r="63" spans="35:35">
      <c r="AI63" s="39"/>
    </row>
    <row r="64" spans="35:35">
      <c r="AI64" s="43"/>
    </row>
    <row r="65" spans="4:145">
      <c r="AI65" s="39"/>
    </row>
    <row r="66" spans="4:145">
      <c r="AI66" s="43"/>
    </row>
    <row r="67" spans="4:145">
      <c r="AI67" s="39"/>
    </row>
    <row r="68" spans="4:145">
      <c r="AI68" s="43"/>
    </row>
    <row r="70" spans="4:145" s="71" customFormat="1" ht="14.25" customHeight="1">
      <c r="D70" s="171"/>
      <c r="E70" s="171"/>
      <c r="F70" s="171"/>
      <c r="G70" s="73"/>
      <c r="H70" s="73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73"/>
      <c r="X70" s="73"/>
      <c r="Y70" s="73"/>
      <c r="Z70" s="72"/>
      <c r="AA70" s="72"/>
      <c r="AB70" s="72"/>
      <c r="AC70" s="72"/>
      <c r="AD70" s="72"/>
      <c r="AE70" s="72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</row>
    <row r="142" spans="4:145" s="71" customFormat="1" ht="51" customHeight="1">
      <c r="D142" s="171"/>
      <c r="E142" s="171"/>
      <c r="F142" s="171"/>
      <c r="G142" s="73"/>
      <c r="H142" s="73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73"/>
      <c r="X142" s="73"/>
      <c r="Y142" s="73"/>
      <c r="Z142" s="72"/>
      <c r="AA142" s="72"/>
      <c r="AB142" s="72"/>
      <c r="AC142" s="72"/>
      <c r="AD142" s="72"/>
      <c r="AE142" s="72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</row>
    <row r="214" spans="4:145" s="71" customFormat="1" ht="51.75" customHeight="1">
      <c r="D214" s="171"/>
      <c r="E214" s="171"/>
      <c r="F214" s="171"/>
      <c r="G214" s="73"/>
      <c r="H214" s="73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73"/>
      <c r="X214" s="73"/>
      <c r="Y214" s="73"/>
      <c r="Z214" s="72"/>
      <c r="AA214" s="72"/>
      <c r="AB214" s="72"/>
      <c r="AC214" s="72"/>
      <c r="AD214" s="72"/>
      <c r="AE214" s="72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74"/>
      <c r="CK214" s="74"/>
      <c r="CL214" s="74"/>
      <c r="CM214" s="74"/>
      <c r="CN214" s="74"/>
      <c r="CO214" s="74"/>
      <c r="CP214" s="74"/>
      <c r="CQ214" s="74"/>
      <c r="CR214" s="74"/>
      <c r="CS214" s="74"/>
      <c r="CT214" s="74"/>
      <c r="CU214" s="74"/>
      <c r="CV214" s="74"/>
      <c r="CW214" s="74"/>
      <c r="CX214" s="74"/>
      <c r="CY214" s="74"/>
      <c r="CZ214" s="74"/>
      <c r="DA214" s="74"/>
      <c r="DB214" s="74"/>
      <c r="DC214" s="74"/>
      <c r="DD214" s="74"/>
      <c r="DE214" s="74"/>
      <c r="DF214" s="74"/>
      <c r="DG214" s="74"/>
      <c r="DH214" s="74"/>
      <c r="DI214" s="74"/>
      <c r="DJ214" s="74"/>
      <c r="DK214" s="74"/>
      <c r="DL214" s="74"/>
      <c r="DM214" s="74"/>
      <c r="DN214" s="74"/>
      <c r="DO214" s="74"/>
      <c r="DP214" s="74"/>
      <c r="DQ214" s="74"/>
      <c r="DR214" s="74"/>
      <c r="DS214" s="74"/>
      <c r="DT214" s="74"/>
      <c r="DU214" s="74"/>
      <c r="DV214" s="74"/>
      <c r="DW214" s="74"/>
      <c r="DX214" s="74"/>
      <c r="DY214" s="74"/>
      <c r="DZ214" s="74"/>
      <c r="EA214" s="74"/>
      <c r="EB214" s="74"/>
      <c r="EC214" s="74"/>
      <c r="ED214" s="74"/>
      <c r="EE214" s="74"/>
      <c r="EF214" s="74"/>
      <c r="EG214" s="74"/>
      <c r="EH214" s="74"/>
      <c r="EI214" s="74"/>
      <c r="EJ214" s="74"/>
      <c r="EK214" s="74"/>
      <c r="EL214" s="74"/>
      <c r="EM214" s="74"/>
      <c r="EN214" s="74"/>
      <c r="EO214" s="74"/>
    </row>
    <row r="215" spans="4:145" s="71" customFormat="1" ht="36" customHeight="1">
      <c r="D215" s="171"/>
      <c r="E215" s="171"/>
      <c r="F215" s="171"/>
      <c r="G215" s="73"/>
      <c r="H215" s="73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73"/>
      <c r="X215" s="73"/>
      <c r="Y215" s="73"/>
      <c r="Z215" s="72"/>
      <c r="AA215" s="72"/>
      <c r="AB215" s="72"/>
      <c r="AC215" s="72"/>
      <c r="AD215" s="72"/>
      <c r="AE215" s="72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74"/>
      <c r="CK215" s="74"/>
      <c r="CL215" s="74"/>
      <c r="CM215" s="74"/>
      <c r="CN215" s="74"/>
      <c r="CO215" s="74"/>
      <c r="CP215" s="74"/>
      <c r="CQ215" s="74"/>
      <c r="CR215" s="74"/>
      <c r="CS215" s="74"/>
      <c r="CT215" s="74"/>
      <c r="CU215" s="74"/>
      <c r="CV215" s="74"/>
      <c r="CW215" s="74"/>
      <c r="CX215" s="74"/>
      <c r="CY215" s="74"/>
      <c r="CZ215" s="74"/>
      <c r="DA215" s="74"/>
      <c r="DB215" s="74"/>
      <c r="DC215" s="74"/>
      <c r="DD215" s="74"/>
      <c r="DE215" s="74"/>
      <c r="DF215" s="74"/>
      <c r="DG215" s="74"/>
      <c r="DH215" s="74"/>
      <c r="DI215" s="74"/>
      <c r="DJ215" s="74"/>
      <c r="DK215" s="74"/>
      <c r="DL215" s="74"/>
      <c r="DM215" s="74"/>
      <c r="DN215" s="74"/>
      <c r="DO215" s="74"/>
      <c r="DP215" s="74"/>
      <c r="DQ215" s="74"/>
      <c r="DR215" s="74"/>
      <c r="DS215" s="74"/>
      <c r="DT215" s="74"/>
      <c r="DU215" s="74"/>
      <c r="DV215" s="74"/>
      <c r="DW215" s="74"/>
      <c r="DX215" s="74"/>
      <c r="DY215" s="74"/>
      <c r="DZ215" s="74"/>
      <c r="EA215" s="74"/>
      <c r="EB215" s="74"/>
      <c r="EC215" s="74"/>
      <c r="ED215" s="74"/>
      <c r="EE215" s="74"/>
      <c r="EF215" s="74"/>
      <c r="EG215" s="74"/>
      <c r="EH215" s="74"/>
      <c r="EI215" s="74"/>
      <c r="EJ215" s="74"/>
      <c r="EK215" s="74"/>
      <c r="EL215" s="74"/>
      <c r="EM215" s="74"/>
      <c r="EN215" s="74"/>
      <c r="EO215" s="74"/>
    </row>
  </sheetData>
  <mergeCells count="1">
    <mergeCell ref="AG6:AH6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reProperties xmlns:f="urn://firesys.de/fireProperties">
  <f:p name="MSIP_Label_8d966005-d7ca-48e9-93b3-1b2e218dc777_Enabled" lastModified="2024-11-25T16:04:13.4088099Z">true</f:p>
  <f:p name="MSIP_Label_8d966005-d7ca-48e9-93b3-1b2e218dc777_SetDate" lastModified="2024-11-25T16:04:13.4088099Z">2024-09-17T09:58:44Z</f:p>
  <f:p name="MSIP_Label_8d966005-d7ca-48e9-93b3-1b2e218dc777_Method" lastModified="2024-11-25T16:04:13.4088099Z">Standard</f:p>
  <f:p name="MSIP_Label_8d966005-d7ca-48e9-93b3-1b2e218dc777_Name" lastModified="2024-11-25T16:04:13.4088099Z">PoC_Files_Testgroup</f:p>
  <f:p name="MSIP_Label_8d966005-d7ca-48e9-93b3-1b2e218dc777_SiteId" lastModified="2024-11-25T16:04:13.4088099Z">5f051d9d-1c64-4baf-b3e7-7e79225f69f3</f:p>
  <f:p name="MSIP_Label_8d966005-d7ca-48e9-93b3-1b2e218dc777_ActionId" lastModified="2024-11-25T16:04:13.4088099Z">b3529522-6566-450b-91ea-d47c91628890</f:p>
  <f:p name="MSIP_Label_8d966005-d7ca-48e9-93b3-1b2e218dc777_ContentBits" lastModified="2024-11-25T16:04:13.4088099Z">2</f:p>
</f:FireProperties>
</file>

<file path=customXml/itemProps1.xml><?xml version="1.0" encoding="utf-8"?>
<ds:datastoreItem xmlns:ds="http://schemas.openxmlformats.org/officeDocument/2006/customXml" ds:itemID="{0D7172FF-5965-46BC-B70B-9E84F9552281}">
  <ds:schemaRefs>
    <ds:schemaRef ds:uri="urn://firesys.de/fire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Content</vt:lpstr>
      <vt:lpstr>Key Figures</vt:lpstr>
      <vt:lpstr>P&amp;L Details</vt:lpstr>
      <vt:lpstr>Balance Sheet &amp; Cash flows</vt:lpstr>
      <vt:lpstr>Results by Segments</vt:lpstr>
      <vt:lpstr>Generation &amp; Sales</vt:lpstr>
      <vt:lpstr>Hedging &amp; Prices</vt:lpstr>
      <vt:lpstr>'Balance Sheet &amp; Cash flows'!Druckbereich</vt:lpstr>
      <vt:lpstr>Content!Druckbereich</vt:lpstr>
      <vt:lpstr>'Generation &amp; Sales'!Druckbereich</vt:lpstr>
      <vt:lpstr>'Hedging &amp; Prices'!Druckbereich</vt:lpstr>
      <vt:lpstr>'Key Figures'!Druckbereich</vt:lpstr>
      <vt:lpstr>'P&amp;L Details'!Druckbereich</vt:lpstr>
      <vt:lpstr>'Results by Segments'!Druckbereich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Analyst Fact Sheet</dc:title>
  <dc:creator>u97D7UO</dc:creator>
  <cp:lastModifiedBy>Weikl Martin</cp:lastModifiedBy>
  <cp:lastPrinted>2025-01-23T14:13:35Z</cp:lastPrinted>
  <dcterms:created xsi:type="dcterms:W3CDTF">2003-01-29T13:05:41Z</dcterms:created>
  <dcterms:modified xsi:type="dcterms:W3CDTF">2025-03-10T10:24:10Z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966005-d7ca-48e9-93b3-1b2e218dc777_Enabled">
    <vt:lpwstr>true</vt:lpwstr>
  </property>
  <property fmtid="{D5CDD505-2E9C-101B-9397-08002B2CF9AE}" pid="3" name="MSIP_Label_8d966005-d7ca-48e9-93b3-1b2e218dc777_SetDate">
    <vt:lpwstr>2024-09-17T09:58:44Z</vt:lpwstr>
  </property>
  <property fmtid="{D5CDD505-2E9C-101B-9397-08002B2CF9AE}" pid="4" name="MSIP_Label_8d966005-d7ca-48e9-93b3-1b2e218dc777_Method">
    <vt:lpwstr>Standard</vt:lpwstr>
  </property>
  <property fmtid="{D5CDD505-2E9C-101B-9397-08002B2CF9AE}" pid="5" name="MSIP_Label_8d966005-d7ca-48e9-93b3-1b2e218dc777_Name">
    <vt:lpwstr>PoC_Files_Testgroup</vt:lpwstr>
  </property>
  <property fmtid="{D5CDD505-2E9C-101B-9397-08002B2CF9AE}" pid="6" name="MSIP_Label_8d966005-d7ca-48e9-93b3-1b2e218dc777_SiteId">
    <vt:lpwstr>5f051d9d-1c64-4baf-b3e7-7e79225f69f3</vt:lpwstr>
  </property>
  <property fmtid="{D5CDD505-2E9C-101B-9397-08002B2CF9AE}" pid="7" name="MSIP_Label_8d966005-d7ca-48e9-93b3-1b2e218dc777_ActionId">
    <vt:lpwstr>b3529522-6566-450b-91ea-d47c91628890</vt:lpwstr>
  </property>
  <property fmtid="{D5CDD505-2E9C-101B-9397-08002B2CF9AE}" pid="8" name="MSIP_Label_8d966005-d7ca-48e9-93b3-1b2e218dc777_ContentBits">
    <vt:lpwstr>2</vt:lpwstr>
  </property>
</Properties>
</file>